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dijeljeno\DOKUMENTI\ANITA\FINANCIJSKA IZVJEŠĆA\2024\1-12 Razina 23\"/>
    </mc:Choice>
  </mc:AlternateContent>
  <xr:revisionPtr revIDLastSave="0" documentId="13_ncr:1_{604DF370-6278-4113-A5E8-00B606382A2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52" i="1" l="1"/>
  <c r="H1452" i="1" s="1"/>
  <c r="D1452" i="1"/>
  <c r="G1452" i="1"/>
  <c r="J1452" i="1"/>
  <c r="C1455" i="1"/>
  <c r="D1455" i="1"/>
  <c r="C1456" i="1"/>
  <c r="H1456" i="1" s="1"/>
  <c r="D1456" i="1"/>
  <c r="G1456" i="1"/>
  <c r="I1456" i="1" s="1"/>
  <c r="J1456" i="1"/>
  <c r="C1457" i="1"/>
  <c r="D1457" i="1"/>
  <c r="C1458" i="1"/>
  <c r="H1458" i="1" s="1"/>
  <c r="D1458" i="1"/>
  <c r="G1458" i="1"/>
  <c r="J1458" i="1"/>
  <c r="C1459" i="1"/>
  <c r="H1459" i="1" s="1"/>
  <c r="D1459" i="1"/>
  <c r="C1460" i="1"/>
  <c r="D1460" i="1"/>
  <c r="H1460" i="1" s="1"/>
  <c r="J1460" i="1"/>
  <c r="C1462" i="1"/>
  <c r="D1462" i="1"/>
  <c r="H1462" i="1"/>
  <c r="C1463" i="1"/>
  <c r="D1463" i="1"/>
  <c r="H1463" i="1" s="1"/>
  <c r="C1464" i="1"/>
  <c r="D1464" i="1"/>
  <c r="H1464" i="1"/>
  <c r="C1465" i="1"/>
  <c r="D1465" i="1"/>
  <c r="H1465" i="1" s="1"/>
  <c r="C1466" i="1"/>
  <c r="D1466" i="1"/>
  <c r="H1466" i="1"/>
  <c r="C1467" i="1"/>
  <c r="D1467" i="1"/>
  <c r="H1467" i="1" s="1"/>
  <c r="C1468" i="1"/>
  <c r="D1468" i="1"/>
  <c r="H1468" i="1"/>
  <c r="C1471" i="1"/>
  <c r="D1471" i="1"/>
  <c r="H1471" i="1" s="1"/>
  <c r="C1472" i="1"/>
  <c r="D1472" i="1"/>
  <c r="H1472" i="1"/>
  <c r="C1473" i="1"/>
  <c r="D1473" i="1"/>
  <c r="H1473" i="1" s="1"/>
  <c r="C1474" i="1"/>
  <c r="D1474" i="1"/>
  <c r="H1474" i="1"/>
  <c r="C1476" i="1"/>
  <c r="H1476" i="1" s="1"/>
  <c r="D1476" i="1"/>
  <c r="G1476" i="1" s="1"/>
  <c r="I1476" i="1" s="1"/>
  <c r="J1476" i="1"/>
  <c r="C1477" i="1"/>
  <c r="H1477" i="1" s="1"/>
  <c r="D1477" i="1"/>
  <c r="C1478" i="1"/>
  <c r="H1478" i="1" s="1"/>
  <c r="D1478" i="1"/>
  <c r="G1478" i="1" s="1"/>
  <c r="I1478" i="1" s="1"/>
  <c r="J1478" i="1"/>
  <c r="C1479" i="1"/>
  <c r="H1479" i="1" s="1"/>
  <c r="D1479" i="1"/>
  <c r="C1480" i="1"/>
  <c r="G1480" i="1"/>
  <c r="H1480" i="1"/>
  <c r="C1482" i="1"/>
  <c r="C1484" i="1"/>
  <c r="G1484" i="1"/>
  <c r="H1484" i="1"/>
  <c r="C1485" i="1"/>
  <c r="G1485" i="1" s="1"/>
  <c r="H1485" i="1"/>
  <c r="C1486" i="1"/>
  <c r="C1487" i="1"/>
  <c r="H1487" i="1" s="1"/>
  <c r="C1488" i="1"/>
  <c r="G1488" i="1"/>
  <c r="H1488" i="1"/>
  <c r="C1489" i="1"/>
  <c r="G1489" i="1"/>
  <c r="H1489" i="1"/>
  <c r="C1490" i="1"/>
  <c r="C1491" i="1"/>
  <c r="H1491" i="1" s="1"/>
  <c r="G1491" i="1"/>
  <c r="C1492" i="1"/>
  <c r="G1492" i="1"/>
  <c r="H1492" i="1"/>
  <c r="C1494" i="1"/>
  <c r="C1495" i="1"/>
  <c r="H1495" i="1" s="1"/>
  <c r="C1496" i="1"/>
  <c r="G1496" i="1"/>
  <c r="H1496" i="1"/>
  <c r="C1497" i="1"/>
  <c r="G1497" i="1"/>
  <c r="H1497" i="1"/>
  <c r="C1498" i="1"/>
  <c r="C1500" i="1"/>
  <c r="G1500" i="1"/>
  <c r="H1500" i="1"/>
  <c r="C1502" i="1"/>
  <c r="C1503" i="1"/>
  <c r="H1503" i="1" s="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C1516" i="1"/>
  <c r="G1516" i="1"/>
  <c r="H1516" i="1"/>
  <c r="C1520" i="1"/>
  <c r="G1520" i="1"/>
  <c r="H1520" i="1"/>
  <c r="C1521" i="1"/>
  <c r="G1521" i="1"/>
  <c r="H1521" i="1"/>
  <c r="C1522" i="1"/>
  <c r="C1523" i="1"/>
  <c r="H1523" i="1" s="1"/>
  <c r="C1526" i="1"/>
  <c r="C1527" i="1"/>
  <c r="H1527" i="1" s="1"/>
  <c r="G1527" i="1"/>
  <c r="C1528" i="1"/>
  <c r="G1528" i="1"/>
  <c r="H1528" i="1"/>
  <c r="C1529" i="1"/>
  <c r="G1529" i="1"/>
  <c r="H1529" i="1"/>
  <c r="C1531" i="1"/>
  <c r="H1531" i="1" s="1"/>
  <c r="C1532" i="1"/>
  <c r="G1532" i="1"/>
  <c r="H1532" i="1"/>
  <c r="C1533" i="1"/>
  <c r="G1533" i="1"/>
  <c r="H1533" i="1"/>
  <c r="C1534" i="1"/>
  <c r="C1536" i="1"/>
  <c r="G1536" i="1"/>
  <c r="H1536" i="1"/>
  <c r="C1537" i="1"/>
  <c r="G1537" i="1"/>
  <c r="H1537" i="1"/>
  <c r="C1538" i="1"/>
  <c r="C1539" i="1"/>
  <c r="H1539" i="1" s="1"/>
  <c r="C1541" i="1"/>
  <c r="G1541" i="1"/>
  <c r="H1541" i="1"/>
  <c r="C1542" i="1"/>
  <c r="C1543" i="1"/>
  <c r="H1543" i="1" s="1"/>
  <c r="C1544" i="1"/>
  <c r="G1544" i="1"/>
  <c r="H1544" i="1"/>
  <c r="C1546" i="1"/>
  <c r="C1547" i="1"/>
  <c r="H1547" i="1" s="1"/>
  <c r="C1548" i="1"/>
  <c r="G1548" i="1"/>
  <c r="H1548" i="1"/>
  <c r="C1549" i="1"/>
  <c r="G1549" i="1"/>
  <c r="H1549" i="1"/>
  <c r="C1551" i="1"/>
  <c r="H1551" i="1" s="1"/>
  <c r="C1552" i="1"/>
  <c r="G1552" i="1"/>
  <c r="H1552" i="1"/>
  <c r="C1553" i="1"/>
  <c r="G1553" i="1"/>
  <c r="H1553" i="1"/>
  <c r="C1554" i="1"/>
  <c r="C1556" i="1"/>
  <c r="G1556" i="1"/>
  <c r="H1556" i="1"/>
  <c r="C1557" i="1"/>
  <c r="G1557" i="1"/>
  <c r="H1557" i="1"/>
  <c r="C1558" i="1"/>
  <c r="C1559" i="1"/>
  <c r="H1559" i="1" s="1"/>
  <c r="C1561" i="1"/>
  <c r="G1561" i="1"/>
  <c r="H1561" i="1"/>
  <c r="C1562" i="1"/>
  <c r="G1562" i="1" s="1"/>
  <c r="C1563" i="1"/>
  <c r="H1563" i="1" s="1"/>
  <c r="C1564" i="1"/>
  <c r="G1564" i="1" s="1"/>
  <c r="C1566" i="1"/>
  <c r="G1566" i="1" s="1"/>
  <c r="C1567" i="1"/>
  <c r="H1567" i="1" s="1"/>
  <c r="G1567" i="1"/>
  <c r="C1568" i="1"/>
  <c r="G1568" i="1" s="1"/>
  <c r="C1569" i="1"/>
  <c r="G1569" i="1"/>
  <c r="H1569" i="1"/>
  <c r="C1571" i="1"/>
  <c r="H1571" i="1" s="1"/>
  <c r="C1572" i="1"/>
  <c r="G1572" i="1"/>
  <c r="H1572" i="1"/>
  <c r="C1573" i="1"/>
  <c r="G1573" i="1"/>
  <c r="H1573" i="1"/>
  <c r="C1574" i="1"/>
  <c r="G1574" i="1" s="1"/>
  <c r="C1575" i="1"/>
  <c r="H1575" i="1" s="1"/>
  <c r="G1575" i="1"/>
  <c r="C1577" i="1"/>
  <c r="G1577" i="1"/>
  <c r="H1577" i="1"/>
  <c r="C1578" i="1"/>
  <c r="G1578" i="1" s="1"/>
  <c r="H1578" i="1"/>
  <c r="C1579" i="1"/>
  <c r="G1579" i="1" s="1"/>
  <c r="C1580" i="1"/>
  <c r="G1580" i="1" s="1"/>
  <c r="E246" i="9"/>
  <c r="B246" i="9" s="1"/>
  <c r="F246" i="9"/>
  <c r="L246" i="9"/>
  <c r="M246" i="9"/>
  <c r="E247" i="9"/>
  <c r="F247" i="9"/>
  <c r="B247" i="9" s="1"/>
  <c r="L247" i="9"/>
  <c r="M247" i="9"/>
  <c r="E248" i="9"/>
  <c r="L248" i="9"/>
  <c r="F248" i="9" s="1"/>
  <c r="M248" i="9"/>
  <c r="E249" i="9"/>
  <c r="L249" i="9"/>
  <c r="M249" i="9"/>
  <c r="F249" i="9" s="1"/>
  <c r="B249" i="9" s="1"/>
  <c r="E250" i="9"/>
  <c r="L250" i="9"/>
  <c r="F250" i="9" s="1"/>
  <c r="M250" i="9"/>
  <c r="E251" i="9"/>
  <c r="F251" i="9"/>
  <c r="B251" i="9" s="1"/>
  <c r="L251" i="9"/>
  <c r="M251" i="9"/>
  <c r="E252" i="9"/>
  <c r="B252" i="9" s="1"/>
  <c r="L252" i="9"/>
  <c r="F252" i="9" s="1"/>
  <c r="M252" i="9"/>
  <c r="B253" i="9"/>
  <c r="E253" i="9"/>
  <c r="L253" i="9"/>
  <c r="M253" i="9"/>
  <c r="F253" i="9" s="1"/>
  <c r="E254" i="9"/>
  <c r="B254" i="9" s="1"/>
  <c r="L254" i="9"/>
  <c r="F254" i="9" s="1"/>
  <c r="M254" i="9"/>
  <c r="E255" i="9"/>
  <c r="F255" i="9"/>
  <c r="B255" i="9" s="1"/>
  <c r="L255" i="9"/>
  <c r="M255" i="9"/>
  <c r="E256" i="9"/>
  <c r="L256" i="9"/>
  <c r="F256" i="9" s="1"/>
  <c r="M256" i="9"/>
  <c r="E257" i="9"/>
  <c r="L257" i="9"/>
  <c r="M257" i="9"/>
  <c r="F257" i="9" s="1"/>
  <c r="B257" i="9" s="1"/>
  <c r="E258" i="9"/>
  <c r="L258" i="9"/>
  <c r="F258" i="9" s="1"/>
  <c r="M258" i="9"/>
  <c r="E259" i="9"/>
  <c r="F259" i="9"/>
  <c r="B259" i="9" s="1"/>
  <c r="L259" i="9"/>
  <c r="M259" i="9"/>
  <c r="E260" i="9"/>
  <c r="B260" i="9" s="1"/>
  <c r="L260" i="9"/>
  <c r="F260" i="9" s="1"/>
  <c r="M260" i="9"/>
  <c r="B261" i="9"/>
  <c r="E261" i="9"/>
  <c r="L261" i="9"/>
  <c r="M261" i="9"/>
  <c r="F261" i="9" s="1"/>
  <c r="E262" i="9"/>
  <c r="B262" i="9" s="1"/>
  <c r="L262" i="9"/>
  <c r="F262" i="9" s="1"/>
  <c r="M262" i="9"/>
  <c r="E263" i="9"/>
  <c r="F263" i="9"/>
  <c r="B263" i="9" s="1"/>
  <c r="L263" i="9"/>
  <c r="M263" i="9"/>
  <c r="E264" i="9"/>
  <c r="L264" i="9"/>
  <c r="F264" i="9" s="1"/>
  <c r="M264" i="9"/>
  <c r="E265" i="9"/>
  <c r="L265" i="9"/>
  <c r="M265" i="9"/>
  <c r="F265" i="9" s="1"/>
  <c r="B265" i="9" s="1"/>
  <c r="E266" i="9"/>
  <c r="L266" i="9"/>
  <c r="F266" i="9" s="1"/>
  <c r="M266" i="9"/>
  <c r="E267" i="9"/>
  <c r="F267" i="9"/>
  <c r="B267" i="9" s="1"/>
  <c r="L267" i="9"/>
  <c r="M267" i="9"/>
  <c r="E268" i="9"/>
  <c r="B268" i="9" s="1"/>
  <c r="L268" i="9"/>
  <c r="F268" i="9" s="1"/>
  <c r="M268" i="9"/>
  <c r="B269" i="9"/>
  <c r="E269" i="9"/>
  <c r="L269" i="9"/>
  <c r="M269" i="9"/>
  <c r="F269" i="9" s="1"/>
  <c r="E270" i="9"/>
  <c r="B270" i="9" s="1"/>
  <c r="L270" i="9"/>
  <c r="F270" i="9" s="1"/>
  <c r="M270" i="9"/>
  <c r="E271" i="9"/>
  <c r="F271" i="9"/>
  <c r="B271" i="9" s="1"/>
  <c r="L271" i="9"/>
  <c r="M271" i="9"/>
  <c r="E272" i="9"/>
  <c r="F273" i="9"/>
  <c r="H273" i="9"/>
  <c r="I273" i="9"/>
  <c r="F274" i="9"/>
  <c r="H275" i="9"/>
  <c r="L275" i="9"/>
  <c r="F275" i="9" s="1"/>
  <c r="F276" i="9"/>
  <c r="F278" i="9"/>
  <c r="F279" i="9"/>
  <c r="F280" i="9"/>
  <c r="F281" i="9"/>
  <c r="F282" i="9"/>
  <c r="G282" i="9"/>
  <c r="H282" i="9"/>
  <c r="E282" i="9" s="1"/>
  <c r="B282" i="9" s="1"/>
  <c r="F283" i="9"/>
  <c r="G283" i="9"/>
  <c r="E283" i="9" s="1"/>
  <c r="B283" i="9" s="1"/>
  <c r="H283" i="9"/>
  <c r="F284" i="9"/>
  <c r="G284" i="9"/>
  <c r="H284" i="9"/>
  <c r="F285" i="9"/>
  <c r="F286" i="9"/>
  <c r="G286" i="9"/>
  <c r="H286" i="9"/>
  <c r="F287" i="9"/>
  <c r="G287" i="9"/>
  <c r="H287" i="9"/>
  <c r="F288" i="9"/>
  <c r="G288" i="9"/>
  <c r="H288" i="9"/>
  <c r="F289" i="9"/>
  <c r="G289" i="9"/>
  <c r="E289" i="9" s="1"/>
  <c r="H289" i="9"/>
  <c r="F290" i="9"/>
  <c r="F291" i="9"/>
  <c r="F292" i="9"/>
  <c r="G292" i="9"/>
  <c r="H292" i="9"/>
  <c r="F293" i="9"/>
  <c r="G293" i="9"/>
  <c r="H293" i="9"/>
  <c r="F294" i="9"/>
  <c r="G294" i="9"/>
  <c r="H294" i="9"/>
  <c r="F295" i="9"/>
  <c r="G295" i="9"/>
  <c r="H295" i="9"/>
  <c r="E295" i="9" s="1"/>
  <c r="B295" i="9" s="1"/>
  <c r="F296" i="9"/>
  <c r="G296" i="9"/>
  <c r="H296" i="9"/>
  <c r="F297" i="9"/>
  <c r="G297" i="9"/>
  <c r="E297" i="9" s="1"/>
  <c r="H297" i="9"/>
  <c r="F298" i="9"/>
  <c r="G298" i="9"/>
  <c r="H298" i="9"/>
  <c r="F299" i="9"/>
  <c r="G299" i="9"/>
  <c r="H299" i="9"/>
  <c r="E299" i="9" s="1"/>
  <c r="B299" i="9" s="1"/>
  <c r="F300" i="9"/>
  <c r="G300" i="9"/>
  <c r="H300" i="9"/>
  <c r="F301" i="9"/>
  <c r="G301" i="9"/>
  <c r="H301" i="9"/>
  <c r="F302" i="9"/>
  <c r="G302" i="9"/>
  <c r="H302" i="9"/>
  <c r="E302" i="9" s="1"/>
  <c r="B302" i="9" s="1"/>
  <c r="F303" i="9"/>
  <c r="G303" i="9"/>
  <c r="H303" i="9"/>
  <c r="F304" i="9"/>
  <c r="G304" i="9"/>
  <c r="H304" i="9"/>
  <c r="F305" i="9"/>
  <c r="G305" i="9"/>
  <c r="E305" i="9" s="1"/>
  <c r="H305" i="9"/>
  <c r="E306" i="9"/>
  <c r="B306" i="9" s="1"/>
  <c r="F306" i="9"/>
  <c r="G306" i="9"/>
  <c r="H306" i="9"/>
  <c r="F307" i="9"/>
  <c r="G307" i="9"/>
  <c r="H307" i="9"/>
  <c r="E307" i="9" s="1"/>
  <c r="B307" i="9" s="1"/>
  <c r="F308" i="9"/>
  <c r="F309" i="9"/>
  <c r="G309" i="9"/>
  <c r="E309" i="9" s="1"/>
  <c r="H309" i="9"/>
  <c r="F310" i="9"/>
  <c r="F311" i="9"/>
  <c r="F313" i="9"/>
  <c r="F312" i="9" s="1"/>
  <c r="F314" i="9"/>
  <c r="F315" i="9"/>
  <c r="F316" i="9"/>
  <c r="F318" i="9"/>
  <c r="F317" i="9" s="1"/>
  <c r="J1448" i="9"/>
  <c r="L1448" i="9"/>
  <c r="M245" i="9"/>
  <c r="L245" i="9"/>
  <c r="F245" i="9"/>
  <c r="E245" i="9"/>
  <c r="B245" i="9" s="1"/>
  <c r="M244" i="9"/>
  <c r="L244" i="9"/>
  <c r="F244" i="9"/>
  <c r="B244" i="9" s="1"/>
  <c r="E244" i="9"/>
  <c r="M243" i="9"/>
  <c r="L243" i="9"/>
  <c r="E243" i="9"/>
  <c r="M242" i="9"/>
  <c r="F242" i="9" s="1"/>
  <c r="L242" i="9"/>
  <c r="E242" i="9"/>
  <c r="B242" i="9"/>
  <c r="M241" i="9"/>
  <c r="L241" i="9"/>
  <c r="F241" i="9"/>
  <c r="E241" i="9"/>
  <c r="B241" i="9" s="1"/>
  <c r="M240" i="9"/>
  <c r="L240" i="9"/>
  <c r="F240" i="9" s="1"/>
  <c r="B240" i="9" s="1"/>
  <c r="E240" i="9"/>
  <c r="M239" i="9"/>
  <c r="L239" i="9"/>
  <c r="E239" i="9"/>
  <c r="M238" i="9"/>
  <c r="F238" i="9" s="1"/>
  <c r="L238" i="9"/>
  <c r="E238" i="9"/>
  <c r="B238" i="9"/>
  <c r="M237" i="9"/>
  <c r="L237" i="9"/>
  <c r="F237" i="9"/>
  <c r="E237" i="9"/>
  <c r="B237" i="9" s="1"/>
  <c r="M236" i="9"/>
  <c r="L236" i="9"/>
  <c r="F236" i="9" s="1"/>
  <c r="B236" i="9" s="1"/>
  <c r="E236" i="9"/>
  <c r="M235" i="9"/>
  <c r="L235" i="9"/>
  <c r="E235" i="9"/>
  <c r="M234" i="9"/>
  <c r="F234" i="9" s="1"/>
  <c r="L234" i="9"/>
  <c r="E234" i="9"/>
  <c r="M233" i="9"/>
  <c r="L233" i="9"/>
  <c r="F233" i="9"/>
  <c r="E233" i="9"/>
  <c r="M232" i="9"/>
  <c r="L232" i="9"/>
  <c r="F232" i="9"/>
  <c r="B232" i="9" s="1"/>
  <c r="E232" i="9"/>
  <c r="M231" i="9"/>
  <c r="L231" i="9"/>
  <c r="F231" i="9" s="1"/>
  <c r="E231" i="9"/>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F225" i="9" s="1"/>
  <c r="B225" i="9" s="1"/>
  <c r="E225" i="9"/>
  <c r="M224" i="9"/>
  <c r="L224" i="9"/>
  <c r="F224" i="9" s="1"/>
  <c r="E224" i="9"/>
  <c r="M223" i="9"/>
  <c r="F223" i="9" s="1"/>
  <c r="L223" i="9"/>
  <c r="E223" i="9"/>
  <c r="M222" i="9"/>
  <c r="L222" i="9"/>
  <c r="F222" i="9" s="1"/>
  <c r="E222" i="9"/>
  <c r="B222" i="9" s="1"/>
  <c r="M221" i="9"/>
  <c r="L221" i="9"/>
  <c r="E221" i="9"/>
  <c r="M220" i="9"/>
  <c r="L220" i="9"/>
  <c r="F220" i="9" s="1"/>
  <c r="E220" i="9"/>
  <c r="B220" i="9" s="1"/>
  <c r="M219" i="9"/>
  <c r="F219" i="9" s="1"/>
  <c r="L219" i="9"/>
  <c r="E219" i="9"/>
  <c r="M218" i="9"/>
  <c r="L218" i="9"/>
  <c r="F218" i="9" s="1"/>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F159" i="9"/>
  <c r="E159" i="9"/>
  <c r="B159" i="9" s="1"/>
  <c r="H158" i="9"/>
  <c r="G158" i="9"/>
  <c r="F158" i="9"/>
  <c r="E158" i="9"/>
  <c r="H157" i="9"/>
  <c r="G157" i="9"/>
  <c r="E157" i="9" s="1"/>
  <c r="B157" i="9" s="1"/>
  <c r="F157" i="9"/>
  <c r="H156" i="9"/>
  <c r="G156" i="9"/>
  <c r="F156" i="9"/>
  <c r="H155" i="9"/>
  <c r="G155" i="9"/>
  <c r="F155" i="9"/>
  <c r="E155" i="9"/>
  <c r="B155" i="9" s="1"/>
  <c r="H154" i="9"/>
  <c r="G154" i="9"/>
  <c r="F154" i="9"/>
  <c r="E154" i="9"/>
  <c r="B154" i="9" s="1"/>
  <c r="H153" i="9"/>
  <c r="G153" i="9"/>
  <c r="E153" i="9" s="1"/>
  <c r="B153" i="9" s="1"/>
  <c r="F153" i="9"/>
  <c r="H152" i="9"/>
  <c r="G152" i="9"/>
  <c r="F152" i="9"/>
  <c r="H151" i="9"/>
  <c r="E151" i="9" s="1"/>
  <c r="B151" i="9" s="1"/>
  <c r="G151" i="9"/>
  <c r="F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B105" i="9" s="1"/>
  <c r="H104" i="9"/>
  <c r="G104" i="9"/>
  <c r="F104" i="9"/>
  <c r="E104" i="9"/>
  <c r="B104" i="9" s="1"/>
  <c r="H103" i="9"/>
  <c r="G103" i="9"/>
  <c r="E103" i="9" s="1"/>
  <c r="B103" i="9" s="1"/>
  <c r="F103" i="9"/>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E46" i="9" s="1"/>
  <c r="B46" i="9" s="1"/>
  <c r="F46" i="9"/>
  <c r="H45" i="9"/>
  <c r="G45" i="9"/>
  <c r="F45" i="9"/>
  <c r="E45" i="9"/>
  <c r="B45" i="9" s="1"/>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E32" i="9" s="1"/>
  <c r="B32" i="9" s="1"/>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F24" i="9"/>
  <c r="E24" i="9"/>
  <c r="B24" i="9" s="1"/>
  <c r="H23" i="9"/>
  <c r="G23" i="9"/>
  <c r="F23" i="9"/>
  <c r="H22" i="9"/>
  <c r="G22" i="9"/>
  <c r="E22" i="9" s="1"/>
  <c r="B22" i="9" s="1"/>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36" i="8"/>
  <c r="C1511" i="1" s="1"/>
  <c r="D26" i="8"/>
  <c r="C1501" i="1" s="1"/>
  <c r="D18" i="8"/>
  <c r="C1493" i="1" s="1"/>
  <c r="D8" i="8"/>
  <c r="C1483" i="1" s="1"/>
  <c r="D6" i="8"/>
  <c r="E44" i="7"/>
  <c r="D1475" i="1" s="1"/>
  <c r="D44" i="7"/>
  <c r="C1475" i="1" s="1"/>
  <c r="E39" i="7"/>
  <c r="D1470" i="1" s="1"/>
  <c r="D39" i="7"/>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1227" i="1" s="1"/>
  <c r="D250" i="5"/>
  <c r="F249" i="5"/>
  <c r="F248" i="5"/>
  <c r="F247" i="5"/>
  <c r="E246" i="5"/>
  <c r="D246" i="5"/>
  <c r="E245" i="5"/>
  <c r="D1222" i="1" s="1"/>
  <c r="F244" i="5"/>
  <c r="F243" i="5"/>
  <c r="F242" i="5"/>
  <c r="E242" i="5"/>
  <c r="D242" i="5"/>
  <c r="F241" i="5"/>
  <c r="F240" i="5"/>
  <c r="F239" i="5"/>
  <c r="E239" i="5"/>
  <c r="D239" i="5"/>
  <c r="D238" i="5"/>
  <c r="F236" i="5"/>
  <c r="F235" i="5"/>
  <c r="E234" i="5"/>
  <c r="F234" i="5" s="1"/>
  <c r="D234" i="5"/>
  <c r="F233" i="5"/>
  <c r="F232" i="5"/>
  <c r="F231" i="5"/>
  <c r="F230" i="5"/>
  <c r="F229" i="5"/>
  <c r="F228" i="5"/>
  <c r="F227" i="5"/>
  <c r="F226" i="5"/>
  <c r="F225" i="5"/>
  <c r="F224" i="5"/>
  <c r="E224" i="5"/>
  <c r="D1201" i="1" s="1"/>
  <c r="H1201" i="1" s="1"/>
  <c r="D224" i="5"/>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98" i="5"/>
  <c r="F198" i="5" s="1"/>
  <c r="F197" i="5"/>
  <c r="F196" i="5"/>
  <c r="F195" i="5"/>
  <c r="F194" i="5"/>
  <c r="F193" i="5"/>
  <c r="F192" i="5"/>
  <c r="F191" i="5"/>
  <c r="E191" i="5"/>
  <c r="E190" i="5" s="1"/>
  <c r="D191" i="5"/>
  <c r="D190" i="5"/>
  <c r="G310" i="9" s="1"/>
  <c r="F189" i="5"/>
  <c r="F188" i="5"/>
  <c r="F187" i="5"/>
  <c r="F186" i="5"/>
  <c r="F185" i="5"/>
  <c r="F184" i="5"/>
  <c r="F183" i="5"/>
  <c r="F182" i="5"/>
  <c r="F181" i="5"/>
  <c r="E180" i="5"/>
  <c r="E177" i="5" s="1"/>
  <c r="D180" i="5"/>
  <c r="D177" i="5" s="1"/>
  <c r="G308" i="9" s="1"/>
  <c r="F179" i="5"/>
  <c r="F178" i="5"/>
  <c r="F173" i="5"/>
  <c r="F172" i="5"/>
  <c r="F171" i="5"/>
  <c r="F170"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H291" i="9" s="1"/>
  <c r="D149" i="5"/>
  <c r="G291" i="9" s="1"/>
  <c r="F148" i="5"/>
  <c r="F147" i="5"/>
  <c r="E146" i="5"/>
  <c r="D1124" i="1" s="1"/>
  <c r="H1124" i="1" s="1"/>
  <c r="D146" i="5"/>
  <c r="F145" i="5"/>
  <c r="F144" i="5"/>
  <c r="F143" i="5"/>
  <c r="F142" i="5"/>
  <c r="E142" i="5"/>
  <c r="D142" i="5"/>
  <c r="F141" i="5"/>
  <c r="F140" i="5"/>
  <c r="F139" i="5"/>
  <c r="F138" i="5"/>
  <c r="F137" i="5"/>
  <c r="F136" i="5"/>
  <c r="E135" i="5"/>
  <c r="F135" i="5" s="1"/>
  <c r="D135" i="5"/>
  <c r="D134" i="5" s="1"/>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E79" i="5"/>
  <c r="E78" i="5" s="1"/>
  <c r="D1056" i="1" s="1"/>
  <c r="D79" i="5"/>
  <c r="D78" i="5" s="1"/>
  <c r="F77" i="5"/>
  <c r="F76" i="5"/>
  <c r="F75" i="5"/>
  <c r="F74" i="5"/>
  <c r="F73" i="5"/>
  <c r="F72" i="5"/>
  <c r="F71" i="5"/>
  <c r="E70" i="5"/>
  <c r="E69" i="5" s="1"/>
  <c r="D70" i="5"/>
  <c r="F69" i="5"/>
  <c r="D69" i="5"/>
  <c r="F67" i="5"/>
  <c r="F66" i="5"/>
  <c r="F65" i="5"/>
  <c r="F64" i="5"/>
  <c r="F63" i="5"/>
  <c r="E63" i="5"/>
  <c r="D1041" i="1" s="1"/>
  <c r="D63" i="5"/>
  <c r="F62" i="5"/>
  <c r="F61" i="5"/>
  <c r="F60" i="5"/>
  <c r="F59" i="5"/>
  <c r="F58" i="5"/>
  <c r="F57" i="5"/>
  <c r="E56" i="5"/>
  <c r="F56" i="5" s="1"/>
  <c r="D56" i="5"/>
  <c r="F55" i="5"/>
  <c r="F54" i="5"/>
  <c r="F53" i="5"/>
  <c r="E52" i="5"/>
  <c r="D1030" i="1" s="1"/>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74" i="1"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78" i="1" s="1"/>
  <c r="D485" i="4"/>
  <c r="D484" i="4"/>
  <c r="F484" i="4" s="1"/>
  <c r="F483" i="4"/>
  <c r="F482" i="4"/>
  <c r="E481" i="4"/>
  <c r="D481" i="4"/>
  <c r="F481" i="4" s="1"/>
  <c r="F480" i="4"/>
  <c r="F479" i="4"/>
  <c r="F478" i="4"/>
  <c r="E478" i="4"/>
  <c r="D478" i="4"/>
  <c r="F477" i="4"/>
  <c r="F476" i="4"/>
  <c r="F475" i="4"/>
  <c r="F474" i="4"/>
  <c r="E473" i="4"/>
  <c r="E472" i="4" s="1"/>
  <c r="D466" i="1"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D352" i="4"/>
  <c r="E351" i="4"/>
  <c r="F349" i="4"/>
  <c r="F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D263" i="4" s="1"/>
  <c r="F262" i="4"/>
  <c r="F261" i="4"/>
  <c r="F260"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D215" i="4"/>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F134" i="4" s="1"/>
  <c r="F132" i="4"/>
  <c r="F131" i="4"/>
  <c r="F130" i="4"/>
  <c r="F129" i="4"/>
  <c r="F128" i="4"/>
  <c r="E128" i="4"/>
  <c r="D128" i="4"/>
  <c r="F127" i="4"/>
  <c r="F126" i="4"/>
  <c r="E125" i="4"/>
  <c r="D125" i="4"/>
  <c r="F125" i="4" s="1"/>
  <c r="E124" i="4"/>
  <c r="F123" i="4"/>
  <c r="F122" i="4"/>
  <c r="F121" i="4"/>
  <c r="E120" i="4"/>
  <c r="D120" i="4"/>
  <c r="F120" i="4" s="1"/>
  <c r="F119" i="4"/>
  <c r="F118" i="4"/>
  <c r="F117" i="4"/>
  <c r="F116" i="4"/>
  <c r="F115" i="4"/>
  <c r="F114" i="4"/>
  <c r="F113" i="4"/>
  <c r="F112" i="4"/>
  <c r="E112" i="4"/>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40" i="4" s="1"/>
  <c r="F39" i="4"/>
  <c r="F38"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F8" i="4" s="1"/>
  <c r="D8" i="4"/>
  <c r="D7" i="4"/>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51" i="1"/>
  <c r="C1451" i="1"/>
  <c r="H1450" i="1"/>
  <c r="G1450" i="1"/>
  <c r="I1450" i="1" s="1"/>
  <c r="D1450" i="1"/>
  <c r="J1450" i="1" s="1"/>
  <c r="C1450" i="1"/>
  <c r="D1449" i="1"/>
  <c r="C1449" i="1"/>
  <c r="D1448" i="1"/>
  <c r="G1448" i="1" s="1"/>
  <c r="C1448" i="1"/>
  <c r="H1447" i="1"/>
  <c r="D1447" i="1"/>
  <c r="C1447" i="1"/>
  <c r="G1447" i="1" s="1"/>
  <c r="I1447" i="1" s="1"/>
  <c r="D1446" i="1"/>
  <c r="G1446" i="1" s="1"/>
  <c r="C1446" i="1"/>
  <c r="H1446" i="1" s="1"/>
  <c r="H1445" i="1"/>
  <c r="G1445" i="1"/>
  <c r="D1445" i="1"/>
  <c r="C1445" i="1"/>
  <c r="J1445" i="1" s="1"/>
  <c r="D1444" i="1"/>
  <c r="C1444" i="1"/>
  <c r="H1443" i="1"/>
  <c r="G1443" i="1"/>
  <c r="I1443" i="1" s="1"/>
  <c r="D1443" i="1"/>
  <c r="J1443" i="1" s="1"/>
  <c r="C1443" i="1"/>
  <c r="D1442" i="1"/>
  <c r="C1442" i="1"/>
  <c r="H1441" i="1"/>
  <c r="G1441" i="1"/>
  <c r="I1441" i="1" s="1"/>
  <c r="D1441" i="1"/>
  <c r="J1441" i="1" s="1"/>
  <c r="C1441" i="1"/>
  <c r="D1440" i="1"/>
  <c r="C1440" i="1"/>
  <c r="H1439" i="1"/>
  <c r="G1439" i="1"/>
  <c r="I1439" i="1" s="1"/>
  <c r="D1439" i="1"/>
  <c r="J1439" i="1" s="1"/>
  <c r="C1439" i="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G1298" i="1"/>
  <c r="D1298" i="1"/>
  <c r="H1298" i="1" s="1"/>
  <c r="C1298" i="1"/>
  <c r="H1297" i="1"/>
  <c r="G1297" i="1"/>
  <c r="D1297" i="1"/>
  <c r="C1297" i="1"/>
  <c r="H1296" i="1"/>
  <c r="G1296" i="1"/>
  <c r="D1296" i="1"/>
  <c r="C1296" i="1"/>
  <c r="G1295" i="1"/>
  <c r="D1295" i="1"/>
  <c r="H1295" i="1" s="1"/>
  <c r="C1295" i="1"/>
  <c r="H1294" i="1"/>
  <c r="G1294" i="1"/>
  <c r="D1294" i="1"/>
  <c r="C1294" i="1"/>
  <c r="H1293" i="1"/>
  <c r="G1293" i="1"/>
  <c r="D1293" i="1"/>
  <c r="C1293" i="1"/>
  <c r="G1292" i="1"/>
  <c r="D1292" i="1"/>
  <c r="H1292" i="1" s="1"/>
  <c r="C1292"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H1285" i="1"/>
  <c r="G1285" i="1"/>
  <c r="D1285" i="1"/>
  <c r="C1285" i="1"/>
  <c r="H1284" i="1"/>
  <c r="D1284" i="1"/>
  <c r="G1284" i="1" s="1"/>
  <c r="C1284" i="1"/>
  <c r="H1283" i="1"/>
  <c r="G1283" i="1"/>
  <c r="D1283" i="1"/>
  <c r="C1283" i="1"/>
  <c r="H1282" i="1"/>
  <c r="D1282" i="1"/>
  <c r="G1282" i="1" s="1"/>
  <c r="C1282" i="1"/>
  <c r="H1281" i="1"/>
  <c r="D1281" i="1"/>
  <c r="G1281" i="1" s="1"/>
  <c r="C1281" i="1"/>
  <c r="H1280" i="1"/>
  <c r="D1280" i="1"/>
  <c r="G1280" i="1" s="1"/>
  <c r="C1280" i="1"/>
  <c r="H1279" i="1"/>
  <c r="D1279" i="1"/>
  <c r="G1279" i="1" s="1"/>
  <c r="C1279" i="1"/>
  <c r="H1278" i="1"/>
  <c r="G1278" i="1"/>
  <c r="D1278" i="1"/>
  <c r="C1278" i="1"/>
  <c r="H1277" i="1"/>
  <c r="G1277" i="1"/>
  <c r="D1277" i="1"/>
  <c r="C1277" i="1"/>
  <c r="H1276" i="1"/>
  <c r="G1276" i="1"/>
  <c r="D1276" i="1"/>
  <c r="C1276" i="1"/>
  <c r="H1275" i="1"/>
  <c r="G1275" i="1"/>
  <c r="D1275" i="1"/>
  <c r="C1275" i="1"/>
  <c r="H1274" i="1"/>
  <c r="G1274" i="1"/>
  <c r="D1274" i="1"/>
  <c r="C1274" i="1"/>
  <c r="H1273" i="1"/>
  <c r="D1273" i="1"/>
  <c r="G1273" i="1" s="1"/>
  <c r="C1273" i="1"/>
  <c r="H1272" i="1"/>
  <c r="G1272" i="1"/>
  <c r="D1272" i="1"/>
  <c r="C1272" i="1"/>
  <c r="H1271" i="1"/>
  <c r="G1271" i="1"/>
  <c r="D1271" i="1"/>
  <c r="C1271" i="1"/>
  <c r="H1270" i="1"/>
  <c r="G1270" i="1"/>
  <c r="D1270" i="1"/>
  <c r="C1270" i="1"/>
  <c r="H1269" i="1"/>
  <c r="D1269" i="1"/>
  <c r="G1269" i="1" s="1"/>
  <c r="C1269" i="1"/>
  <c r="H1268" i="1"/>
  <c r="D1268" i="1"/>
  <c r="G1268" i="1" s="1"/>
  <c r="C1268" i="1"/>
  <c r="H1267" i="1"/>
  <c r="D1267" i="1"/>
  <c r="G1267" i="1" s="1"/>
  <c r="C1267" i="1"/>
  <c r="H1266" i="1"/>
  <c r="D1266" i="1"/>
  <c r="G1266" i="1" s="1"/>
  <c r="C1266" i="1"/>
  <c r="H1265" i="1"/>
  <c r="G1265" i="1"/>
  <c r="D1265" i="1"/>
  <c r="C1265" i="1"/>
  <c r="H1264" i="1"/>
  <c r="D1264" i="1"/>
  <c r="G1264" i="1" s="1"/>
  <c r="C1264" i="1"/>
  <c r="H1263" i="1"/>
  <c r="D1263" i="1"/>
  <c r="G1263" i="1" s="1"/>
  <c r="C1263" i="1"/>
  <c r="H1262" i="1"/>
  <c r="D1262" i="1"/>
  <c r="G1262" i="1" s="1"/>
  <c r="C1262" i="1"/>
  <c r="H1261" i="1"/>
  <c r="D1261" i="1"/>
  <c r="G1261" i="1" s="1"/>
  <c r="C1261" i="1"/>
  <c r="H1260" i="1"/>
  <c r="D1260" i="1"/>
  <c r="G1260" i="1" s="1"/>
  <c r="C1260" i="1"/>
  <c r="H1259" i="1"/>
  <c r="G1259" i="1"/>
  <c r="D1259" i="1"/>
  <c r="C1259" i="1"/>
  <c r="H1258" i="1"/>
  <c r="G1258" i="1"/>
  <c r="D1258" i="1"/>
  <c r="C1258" i="1"/>
  <c r="H1257" i="1"/>
  <c r="G1257" i="1"/>
  <c r="D1257" i="1"/>
  <c r="C1257" i="1"/>
  <c r="H1256" i="1"/>
  <c r="G1256" i="1"/>
  <c r="D1256" i="1"/>
  <c r="C1256" i="1"/>
  <c r="H1255" i="1"/>
  <c r="D1255" i="1"/>
  <c r="G1255" i="1" s="1"/>
  <c r="C1255" i="1"/>
  <c r="H1254" i="1"/>
  <c r="G1254" i="1"/>
  <c r="D1254" i="1"/>
  <c r="C1254" i="1"/>
  <c r="H1253" i="1"/>
  <c r="D1253" i="1"/>
  <c r="G1253" i="1" s="1"/>
  <c r="C1253" i="1"/>
  <c r="H1252" i="1"/>
  <c r="D1252" i="1"/>
  <c r="G1252" i="1" s="1"/>
  <c r="C1252" i="1"/>
  <c r="H1251" i="1"/>
  <c r="D1251" i="1"/>
  <c r="G1251" i="1" s="1"/>
  <c r="C1251" i="1"/>
  <c r="H1250" i="1"/>
  <c r="D1250" i="1"/>
  <c r="G1250" i="1" s="1"/>
  <c r="C1250" i="1"/>
  <c r="H1249" i="1"/>
  <c r="D1249" i="1"/>
  <c r="G1249" i="1" s="1"/>
  <c r="C1249" i="1"/>
  <c r="H1248" i="1"/>
  <c r="D1248" i="1"/>
  <c r="G1248" i="1" s="1"/>
  <c r="C1248" i="1"/>
  <c r="H1247" i="1"/>
  <c r="D1247" i="1"/>
  <c r="G1247" i="1" s="1"/>
  <c r="C1247" i="1"/>
  <c r="H1246" i="1"/>
  <c r="D1246" i="1"/>
  <c r="G1246" i="1" s="1"/>
  <c r="C1246" i="1"/>
  <c r="H1245" i="1"/>
  <c r="G1245" i="1"/>
  <c r="D1245" i="1"/>
  <c r="C1245" i="1"/>
  <c r="H1244" i="1"/>
  <c r="D1244" i="1"/>
  <c r="G1244" i="1" s="1"/>
  <c r="C1244" i="1"/>
  <c r="H1243" i="1"/>
  <c r="D1243" i="1"/>
  <c r="G1243" i="1" s="1"/>
  <c r="C1243" i="1"/>
  <c r="H1242" i="1"/>
  <c r="G1242" i="1"/>
  <c r="D1242" i="1"/>
  <c r="C1242" i="1"/>
  <c r="G1241" i="1"/>
  <c r="D1241" i="1"/>
  <c r="H1241" i="1" s="1"/>
  <c r="C1241" i="1"/>
  <c r="H1240" i="1"/>
  <c r="G1240" i="1"/>
  <c r="D1240" i="1"/>
  <c r="C1240" i="1"/>
  <c r="H1239" i="1"/>
  <c r="D1239" i="1"/>
  <c r="G1239" i="1" s="1"/>
  <c r="C1239" i="1"/>
  <c r="H1238" i="1"/>
  <c r="D1238" i="1"/>
  <c r="G1238" i="1" s="1"/>
  <c r="C1238" i="1"/>
  <c r="H1237" i="1"/>
  <c r="D1237" i="1"/>
  <c r="G1237" i="1" s="1"/>
  <c r="C1237" i="1"/>
  <c r="H1236" i="1"/>
  <c r="G1236" i="1"/>
  <c r="D1236" i="1"/>
  <c r="C1236" i="1"/>
  <c r="C1235" i="1"/>
  <c r="H1234" i="1"/>
  <c r="D1234" i="1"/>
  <c r="G1234" i="1" s="1"/>
  <c r="C1234" i="1"/>
  <c r="D1233" i="1"/>
  <c r="H1233" i="1" s="1"/>
  <c r="C1233" i="1"/>
  <c r="D1232" i="1"/>
  <c r="H1232" i="1" s="1"/>
  <c r="C1232" i="1"/>
  <c r="D1231" i="1"/>
  <c r="H1231" i="1" s="1"/>
  <c r="C1231" i="1"/>
  <c r="H1230" i="1"/>
  <c r="D1230" i="1"/>
  <c r="G1230" i="1" s="1"/>
  <c r="C1230" i="1"/>
  <c r="H1229" i="1"/>
  <c r="G1229" i="1"/>
  <c r="D1229" i="1"/>
  <c r="C1229" i="1"/>
  <c r="H1228" i="1"/>
  <c r="G1228" i="1"/>
  <c r="D1228" i="1"/>
  <c r="C1228" i="1"/>
  <c r="C1227" i="1"/>
  <c r="D1226" i="1"/>
  <c r="H1226" i="1" s="1"/>
  <c r="C1226" i="1"/>
  <c r="H1225" i="1"/>
  <c r="D1225" i="1"/>
  <c r="G1225" i="1" s="1"/>
  <c r="C1225" i="1"/>
  <c r="H1224" i="1"/>
  <c r="G1224" i="1"/>
  <c r="D1224" i="1"/>
  <c r="C1224" i="1"/>
  <c r="H1223" i="1"/>
  <c r="G1223" i="1"/>
  <c r="D1223" i="1"/>
  <c r="C1223" i="1"/>
  <c r="D1221" i="1"/>
  <c r="H1221" i="1" s="1"/>
  <c r="C1221" i="1"/>
  <c r="D1220" i="1"/>
  <c r="H1220" i="1" s="1"/>
  <c r="C1220" i="1"/>
  <c r="D1219" i="1"/>
  <c r="H1219" i="1" s="1"/>
  <c r="C1219" i="1"/>
  <c r="G1218" i="1"/>
  <c r="D1218" i="1"/>
  <c r="H1218" i="1" s="1"/>
  <c r="C1218" i="1"/>
  <c r="H1217" i="1"/>
  <c r="G1217" i="1"/>
  <c r="D1217" i="1"/>
  <c r="C1217" i="1"/>
  <c r="G1216" i="1"/>
  <c r="D1216" i="1"/>
  <c r="H1216" i="1" s="1"/>
  <c r="C1216" i="1"/>
  <c r="C1215" i="1"/>
  <c r="H1213" i="1"/>
  <c r="D1213" i="1"/>
  <c r="G1213" i="1" s="1"/>
  <c r="C1213" i="1"/>
  <c r="H1212" i="1"/>
  <c r="D1212" i="1"/>
  <c r="G1212" i="1" s="1"/>
  <c r="C1212" i="1"/>
  <c r="C1211" i="1"/>
  <c r="H1210" i="1"/>
  <c r="G1210" i="1"/>
  <c r="D1210" i="1"/>
  <c r="C1210" i="1"/>
  <c r="D1209" i="1"/>
  <c r="H1209" i="1" s="1"/>
  <c r="C1209" i="1"/>
  <c r="H1208" i="1"/>
  <c r="G1208" i="1"/>
  <c r="D1208" i="1"/>
  <c r="C1208" i="1"/>
  <c r="D1207" i="1"/>
  <c r="H1207" i="1" s="1"/>
  <c r="C1207" i="1"/>
  <c r="D1206" i="1"/>
  <c r="H1206" i="1" s="1"/>
  <c r="C1206" i="1"/>
  <c r="D1205" i="1"/>
  <c r="H1205" i="1" s="1"/>
  <c r="C1205" i="1"/>
  <c r="D1204" i="1"/>
  <c r="H1204" i="1" s="1"/>
  <c r="C1204" i="1"/>
  <c r="D1203" i="1"/>
  <c r="H1203" i="1" s="1"/>
  <c r="C1203" i="1"/>
  <c r="D1202" i="1"/>
  <c r="H1202" i="1" s="1"/>
  <c r="C1202" i="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H1190" i="1"/>
  <c r="G1190" i="1"/>
  <c r="D1190" i="1"/>
  <c r="C1190" i="1"/>
  <c r="H1189" i="1"/>
  <c r="G1189" i="1"/>
  <c r="D1189" i="1"/>
  <c r="C1189" i="1"/>
  <c r="G1188" i="1"/>
  <c r="D1188" i="1"/>
  <c r="H1188" i="1" s="1"/>
  <c r="C1188" i="1"/>
  <c r="G1187" i="1"/>
  <c r="D1187" i="1"/>
  <c r="H1187" i="1" s="1"/>
  <c r="C1187" i="1"/>
  <c r="G1186" i="1"/>
  <c r="D1186" i="1"/>
  <c r="H1186" i="1" s="1"/>
  <c r="C1186" i="1"/>
  <c r="H1185" i="1"/>
  <c r="D1185" i="1"/>
  <c r="G1185" i="1" s="1"/>
  <c r="C1185" i="1"/>
  <c r="C1184" i="1"/>
  <c r="H1182" i="1"/>
  <c r="D1182" i="1"/>
  <c r="G1182" i="1" s="1"/>
  <c r="C1182" i="1"/>
  <c r="H1181" i="1"/>
  <c r="D1181" i="1"/>
  <c r="G1181" i="1" s="1"/>
  <c r="C1181" i="1"/>
  <c r="H1180" i="1"/>
  <c r="G1180" i="1"/>
  <c r="D1180" i="1"/>
  <c r="C1180" i="1"/>
  <c r="H1179" i="1"/>
  <c r="D1179" i="1"/>
  <c r="G1179" i="1" s="1"/>
  <c r="C1179" i="1"/>
  <c r="H1178" i="1"/>
  <c r="D1178" i="1"/>
  <c r="G1178" i="1" s="1"/>
  <c r="C1178" i="1"/>
  <c r="H1177" i="1"/>
  <c r="D1177" i="1"/>
  <c r="G1177" i="1" s="1"/>
  <c r="C1177" i="1"/>
  <c r="H1176" i="1"/>
  <c r="D1176" i="1"/>
  <c r="G1176" i="1" s="1"/>
  <c r="C1176" i="1"/>
  <c r="D1175" i="1"/>
  <c r="G1175" i="1" s="1"/>
  <c r="C1175" i="1"/>
  <c r="H1174" i="1"/>
  <c r="D1174" i="1"/>
  <c r="G1174" i="1" s="1"/>
  <c r="C1174" i="1"/>
  <c r="H1173" i="1"/>
  <c r="G1173" i="1"/>
  <c r="D1173" i="1"/>
  <c r="C1173" i="1"/>
  <c r="H1172" i="1"/>
  <c r="D1172" i="1"/>
  <c r="G1172" i="1" s="1"/>
  <c r="C1172" i="1"/>
  <c r="H1171" i="1"/>
  <c r="D1171" i="1"/>
  <c r="G1171" i="1" s="1"/>
  <c r="C1171" i="1"/>
  <c r="H1170" i="1"/>
  <c r="D1170" i="1"/>
  <c r="G1170" i="1" s="1"/>
  <c r="C1170" i="1"/>
  <c r="H1169" i="1"/>
  <c r="D1169" i="1"/>
  <c r="G1169" i="1" s="1"/>
  <c r="C1169" i="1"/>
  <c r="C1168" i="1"/>
  <c r="C1167" i="1"/>
  <c r="H1166" i="1"/>
  <c r="G1166" i="1"/>
  <c r="D1166" i="1"/>
  <c r="C1166" i="1"/>
  <c r="H1165" i="1"/>
  <c r="D1165" i="1"/>
  <c r="G1165" i="1" s="1"/>
  <c r="C1165" i="1"/>
  <c r="H1164" i="1"/>
  <c r="D1164" i="1"/>
  <c r="G1164" i="1" s="1"/>
  <c r="C1164" i="1"/>
  <c r="H1163" i="1"/>
  <c r="G1163" i="1"/>
  <c r="D1163" i="1"/>
  <c r="C1163" i="1"/>
  <c r="G1162" i="1"/>
  <c r="D1162" i="1"/>
  <c r="H1162" i="1" s="1"/>
  <c r="C1162" i="1"/>
  <c r="D1161" i="1"/>
  <c r="H1161" i="1" s="1"/>
  <c r="C1161" i="1"/>
  <c r="H1160" i="1"/>
  <c r="G1160" i="1"/>
  <c r="D1160" i="1"/>
  <c r="C1160" i="1"/>
  <c r="G1159" i="1"/>
  <c r="D1159" i="1"/>
  <c r="H1159" i="1" s="1"/>
  <c r="C1159" i="1"/>
  <c r="D1158" i="1"/>
  <c r="H1158" i="1" s="1"/>
  <c r="C1158" i="1"/>
  <c r="C1157" i="1"/>
  <c r="D1156" i="1"/>
  <c r="H1156" i="1" s="1"/>
  <c r="C1156" i="1"/>
  <c r="D1155" i="1"/>
  <c r="G1155" i="1" s="1"/>
  <c r="C1155" i="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C1142" i="1"/>
  <c r="D1141" i="1"/>
  <c r="H1141" i="1" s="1"/>
  <c r="C1141" i="1"/>
  <c r="D1140" i="1"/>
  <c r="H1140" i="1" s="1"/>
  <c r="C1140" i="1"/>
  <c r="D1139" i="1"/>
  <c r="H1139" i="1" s="1"/>
  <c r="C1139" i="1"/>
  <c r="D1138" i="1"/>
  <c r="H1138" i="1" s="1"/>
  <c r="C1138" i="1"/>
  <c r="D1137" i="1"/>
  <c r="H1137" i="1" s="1"/>
  <c r="C1137" i="1"/>
  <c r="D1136" i="1"/>
  <c r="G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C1124" i="1"/>
  <c r="D1123" i="1"/>
  <c r="H1123" i="1" s="1"/>
  <c r="C1123" i="1"/>
  <c r="D1122" i="1"/>
  <c r="H1122" i="1" s="1"/>
  <c r="C1122" i="1"/>
  <c r="D1121" i="1"/>
  <c r="H1121" i="1" s="1"/>
  <c r="C1121" i="1"/>
  <c r="D1120" i="1"/>
  <c r="H1120" i="1" s="1"/>
  <c r="C1120" i="1"/>
  <c r="D1119" i="1"/>
  <c r="H1119" i="1" s="1"/>
  <c r="C1119" i="1"/>
  <c r="H1118" i="1"/>
  <c r="D1118" i="1"/>
  <c r="G1118" i="1" s="1"/>
  <c r="C1118" i="1"/>
  <c r="D1117" i="1"/>
  <c r="H1117" i="1" s="1"/>
  <c r="C1117" i="1"/>
  <c r="D1116" i="1"/>
  <c r="H1116" i="1" s="1"/>
  <c r="C1116" i="1"/>
  <c r="D1115" i="1"/>
  <c r="H1115" i="1" s="1"/>
  <c r="C1115" i="1"/>
  <c r="H1114" i="1"/>
  <c r="D1114" i="1"/>
  <c r="G1114" i="1" s="1"/>
  <c r="C1114" i="1"/>
  <c r="C1113" i="1"/>
  <c r="C1112" i="1"/>
  <c r="H1111" i="1"/>
  <c r="G1111" i="1"/>
  <c r="D1111" i="1"/>
  <c r="C1111" i="1"/>
  <c r="D1110" i="1"/>
  <c r="H1110" i="1" s="1"/>
  <c r="C1110" i="1"/>
  <c r="H1109" i="1"/>
  <c r="G1109" i="1"/>
  <c r="D1109" i="1"/>
  <c r="C1109" i="1"/>
  <c r="H1108" i="1"/>
  <c r="G1108" i="1"/>
  <c r="D1108" i="1"/>
  <c r="C1108" i="1"/>
  <c r="H1107" i="1"/>
  <c r="D1107" i="1"/>
  <c r="G1107" i="1" s="1"/>
  <c r="C1107" i="1"/>
  <c r="D1106" i="1"/>
  <c r="H1106" i="1" s="1"/>
  <c r="C1106" i="1"/>
  <c r="H1105" i="1"/>
  <c r="G1105" i="1"/>
  <c r="D1105" i="1"/>
  <c r="C1105" i="1"/>
  <c r="G1104" i="1"/>
  <c r="D1104" i="1"/>
  <c r="H1104" i="1" s="1"/>
  <c r="C1104" i="1"/>
  <c r="D1103" i="1"/>
  <c r="H1103" i="1" s="1"/>
  <c r="C1103" i="1"/>
  <c r="D1102" i="1"/>
  <c r="H1102" i="1" s="1"/>
  <c r="C1102" i="1"/>
  <c r="H1101" i="1"/>
  <c r="G1101" i="1"/>
  <c r="D1101" i="1"/>
  <c r="C1101" i="1"/>
  <c r="H1100" i="1"/>
  <c r="G1100" i="1"/>
  <c r="D1100" i="1"/>
  <c r="C1100" i="1"/>
  <c r="D1099" i="1"/>
  <c r="H1099" i="1" s="1"/>
  <c r="C1099" i="1"/>
  <c r="D1098" i="1"/>
  <c r="H1098" i="1" s="1"/>
  <c r="C1098" i="1"/>
  <c r="C1097" i="1"/>
  <c r="C1096" i="1"/>
  <c r="D1095" i="1"/>
  <c r="H1095" i="1" s="1"/>
  <c r="C1095" i="1"/>
  <c r="D1094" i="1"/>
  <c r="H1094" i="1" s="1"/>
  <c r="C1094" i="1"/>
  <c r="D1093" i="1"/>
  <c r="H1093" i="1" s="1"/>
  <c r="C1093" i="1"/>
  <c r="D1092" i="1"/>
  <c r="H1092" i="1" s="1"/>
  <c r="C1092" i="1"/>
  <c r="D1091" i="1"/>
  <c r="H1091" i="1" s="1"/>
  <c r="C1091" i="1"/>
  <c r="D1090" i="1"/>
  <c r="H1090" i="1" s="1"/>
  <c r="C1090" i="1"/>
  <c r="D1089" i="1"/>
  <c r="H1089" i="1" s="1"/>
  <c r="C1089" i="1"/>
  <c r="D1088" i="1"/>
  <c r="H1088" i="1" s="1"/>
  <c r="C1088" i="1"/>
  <c r="D1087" i="1"/>
  <c r="H1087" i="1" s="1"/>
  <c r="C1087" i="1"/>
  <c r="D1086" i="1"/>
  <c r="H1086" i="1" s="1"/>
  <c r="C1086" i="1"/>
  <c r="D1085" i="1"/>
  <c r="H1085" i="1" s="1"/>
  <c r="C1085" i="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G1069" i="1" s="1"/>
  <c r="C1069" i="1"/>
  <c r="D1068" i="1"/>
  <c r="H1068" i="1" s="1"/>
  <c r="C1068" i="1"/>
  <c r="G1067" i="1"/>
  <c r="D1067" i="1"/>
  <c r="H1067" i="1" s="1"/>
  <c r="C1067" i="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H1059" i="1"/>
  <c r="G1059" i="1"/>
  <c r="D1059" i="1"/>
  <c r="C1059" i="1"/>
  <c r="H1058" i="1"/>
  <c r="D1058" i="1"/>
  <c r="G1058" i="1" s="1"/>
  <c r="C1058" i="1"/>
  <c r="C1057" i="1"/>
  <c r="C1056" i="1"/>
  <c r="H1055" i="1"/>
  <c r="G1055" i="1"/>
  <c r="D1055" i="1"/>
  <c r="C1055" i="1"/>
  <c r="H1054" i="1"/>
  <c r="G1054" i="1"/>
  <c r="D1054" i="1"/>
  <c r="C1054" i="1"/>
  <c r="H1053" i="1"/>
  <c r="D1053" i="1"/>
  <c r="G1053" i="1" s="1"/>
  <c r="C1053" i="1"/>
  <c r="H1052" i="1"/>
  <c r="D1052" i="1"/>
  <c r="G1052" i="1" s="1"/>
  <c r="C1052" i="1"/>
  <c r="H1051" i="1"/>
  <c r="D1051" i="1"/>
  <c r="G1051" i="1" s="1"/>
  <c r="C1051" i="1"/>
  <c r="H1050" i="1"/>
  <c r="D1050" i="1"/>
  <c r="G1050" i="1" s="1"/>
  <c r="C1050" i="1"/>
  <c r="H1049" i="1"/>
  <c r="G1049" i="1"/>
  <c r="D1049" i="1"/>
  <c r="C1049" i="1"/>
  <c r="D1048" i="1"/>
  <c r="G1048" i="1" s="1"/>
  <c r="C1048" i="1"/>
  <c r="D1047" i="1"/>
  <c r="G1047" i="1" s="1"/>
  <c r="C1047" i="1"/>
  <c r="H1045" i="1"/>
  <c r="D1045" i="1"/>
  <c r="G1045" i="1" s="1"/>
  <c r="C1045" i="1"/>
  <c r="H1044" i="1"/>
  <c r="D1044" i="1"/>
  <c r="G1044" i="1" s="1"/>
  <c r="C1044" i="1"/>
  <c r="H1043" i="1"/>
  <c r="D1043" i="1"/>
  <c r="G1043" i="1" s="1"/>
  <c r="C1043" i="1"/>
  <c r="H1042" i="1"/>
  <c r="D1042" i="1"/>
  <c r="G1042" i="1" s="1"/>
  <c r="C1042" i="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G1035" i="1"/>
  <c r="D1035" i="1"/>
  <c r="C1035" i="1"/>
  <c r="C1034" i="1"/>
  <c r="H1033" i="1"/>
  <c r="G1033" i="1"/>
  <c r="D1033" i="1"/>
  <c r="C1033" i="1"/>
  <c r="H1032" i="1"/>
  <c r="G1032" i="1"/>
  <c r="D1032" i="1"/>
  <c r="C1032" i="1"/>
  <c r="H1031" i="1"/>
  <c r="G1031" i="1"/>
  <c r="D1031" i="1"/>
  <c r="C1031" i="1"/>
  <c r="C1030" i="1"/>
  <c r="H1029" i="1"/>
  <c r="G1029" i="1"/>
  <c r="D1029" i="1"/>
  <c r="C1029" i="1"/>
  <c r="G1028" i="1"/>
  <c r="D1028" i="1"/>
  <c r="H1028" i="1" s="1"/>
  <c r="C1028" i="1"/>
  <c r="H1027" i="1"/>
  <c r="D1027" i="1"/>
  <c r="G1027" i="1" s="1"/>
  <c r="C1027" i="1"/>
  <c r="D1026" i="1"/>
  <c r="H1026" i="1" s="1"/>
  <c r="C1026" i="1"/>
  <c r="H1025" i="1"/>
  <c r="G1025" i="1"/>
  <c r="D1025" i="1"/>
  <c r="C1025" i="1"/>
  <c r="H1024" i="1"/>
  <c r="G1024" i="1"/>
  <c r="D1024" i="1"/>
  <c r="C1024" i="1"/>
  <c r="C1023" i="1"/>
  <c r="H1022" i="1"/>
  <c r="G1022" i="1"/>
  <c r="D1022" i="1"/>
  <c r="C1022" i="1"/>
  <c r="G1021" i="1"/>
  <c r="D1021" i="1"/>
  <c r="H1021" i="1" s="1"/>
  <c r="C1021" i="1"/>
  <c r="H1020" i="1"/>
  <c r="G1020" i="1"/>
  <c r="D1020" i="1"/>
  <c r="C1020" i="1"/>
  <c r="D1019" i="1"/>
  <c r="G1019" i="1" s="1"/>
  <c r="C1019" i="1"/>
  <c r="D1018" i="1"/>
  <c r="H1018" i="1" s="1"/>
  <c r="C1018" i="1"/>
  <c r="D1017" i="1"/>
  <c r="H1017" i="1" s="1"/>
  <c r="C1017" i="1"/>
  <c r="H1016" i="1"/>
  <c r="G1016" i="1"/>
  <c r="D1016" i="1"/>
  <c r="C1016" i="1"/>
  <c r="G1015" i="1"/>
  <c r="D1015" i="1"/>
  <c r="H1015" i="1" s="1"/>
  <c r="C1015" i="1"/>
  <c r="H1014" i="1"/>
  <c r="D1014" i="1"/>
  <c r="G1014" i="1" s="1"/>
  <c r="C1014" i="1"/>
  <c r="D1013" i="1"/>
  <c r="G1013" i="1" s="1"/>
  <c r="C1013" i="1"/>
  <c r="H1012" i="1"/>
  <c r="G1012" i="1"/>
  <c r="D1012" i="1"/>
  <c r="C1012" i="1"/>
  <c r="H1011" i="1"/>
  <c r="G1011" i="1"/>
  <c r="D1011" i="1"/>
  <c r="C1011" i="1"/>
  <c r="G1010" i="1"/>
  <c r="D1010" i="1"/>
  <c r="H1010" i="1" s="1"/>
  <c r="C1010" i="1"/>
  <c r="D1009" i="1"/>
  <c r="H1009" i="1" s="1"/>
  <c r="C1009" i="1"/>
  <c r="D1008" i="1"/>
  <c r="H1008" i="1" s="1"/>
  <c r="C1008" i="1"/>
  <c r="C1007" i="1"/>
  <c r="D1006" i="1"/>
  <c r="H1006" i="1" s="1"/>
  <c r="C1006" i="1"/>
  <c r="D1005" i="1"/>
  <c r="H1005" i="1" s="1"/>
  <c r="C1005" i="1"/>
  <c r="D1004" i="1"/>
  <c r="H1004" i="1" s="1"/>
  <c r="C1004" i="1"/>
  <c r="H1003" i="1"/>
  <c r="D1003" i="1"/>
  <c r="G1003" i="1" s="1"/>
  <c r="C1003" i="1"/>
  <c r="D1002" i="1"/>
  <c r="H1002" i="1" s="1"/>
  <c r="C1002" i="1"/>
  <c r="D1001" i="1"/>
  <c r="H1001" i="1" s="1"/>
  <c r="C1001" i="1"/>
  <c r="D1000" i="1"/>
  <c r="H1000" i="1" s="1"/>
  <c r="C1000" i="1"/>
  <c r="H999" i="1"/>
  <c r="G999" i="1"/>
  <c r="D999" i="1"/>
  <c r="C999" i="1"/>
  <c r="G998" i="1"/>
  <c r="D998" i="1"/>
  <c r="H998" i="1" s="1"/>
  <c r="C998" i="1"/>
  <c r="C997" i="1"/>
  <c r="G996" i="1"/>
  <c r="D996" i="1"/>
  <c r="H996" i="1" s="1"/>
  <c r="C996" i="1"/>
  <c r="G995" i="1"/>
  <c r="D995" i="1"/>
  <c r="H995" i="1" s="1"/>
  <c r="C995" i="1"/>
  <c r="H994" i="1"/>
  <c r="D994" i="1"/>
  <c r="G994" i="1" s="1"/>
  <c r="C994" i="1"/>
  <c r="H993" i="1"/>
  <c r="D993" i="1"/>
  <c r="G993" i="1" s="1"/>
  <c r="C993" i="1"/>
  <c r="H992" i="1"/>
  <c r="G992" i="1"/>
  <c r="D992" i="1"/>
  <c r="C992" i="1"/>
  <c r="H991" i="1"/>
  <c r="D991" i="1"/>
  <c r="G991" i="1" s="1"/>
  <c r="C991" i="1"/>
  <c r="H989" i="1"/>
  <c r="G989" i="1"/>
  <c r="D989" i="1"/>
  <c r="C989" i="1"/>
  <c r="H988" i="1"/>
  <c r="D988" i="1"/>
  <c r="G988" i="1" s="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H643" i="1"/>
  <c r="G643" i="1"/>
  <c r="D643" i="1"/>
  <c r="C643" i="1"/>
  <c r="D642" i="1"/>
  <c r="H642" i="1" s="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D291" i="1"/>
  <c r="G291" i="1" s="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C192" i="1"/>
  <c r="H191" i="1"/>
  <c r="G191" i="1"/>
  <c r="D191" i="1"/>
  <c r="C191" i="1"/>
  <c r="H190" i="1"/>
  <c r="G190" i="1"/>
  <c r="D190" i="1"/>
  <c r="C190" i="1"/>
  <c r="H189" i="1"/>
  <c r="G189" i="1"/>
  <c r="D189" i="1"/>
  <c r="C189" i="1"/>
  <c r="H188" i="1"/>
  <c r="G188" i="1"/>
  <c r="D188" i="1"/>
  <c r="C188" i="1"/>
  <c r="H187" i="1"/>
  <c r="G187" i="1"/>
  <c r="D187" i="1"/>
  <c r="C187" i="1"/>
  <c r="G186" i="1"/>
  <c r="D186" i="1"/>
  <c r="H186" i="1" s="1"/>
  <c r="C186" i="1"/>
  <c r="H185" i="1"/>
  <c r="G185" i="1"/>
  <c r="D185" i="1"/>
  <c r="C185" i="1"/>
  <c r="C184" i="1"/>
  <c r="H183" i="1"/>
  <c r="G183" i="1"/>
  <c r="D183" i="1"/>
  <c r="C183" i="1"/>
  <c r="H182" i="1"/>
  <c r="G182" i="1"/>
  <c r="D182" i="1"/>
  <c r="C182" i="1"/>
  <c r="H181" i="1"/>
  <c r="G181" i="1"/>
  <c r="D181" i="1"/>
  <c r="C181" i="1"/>
  <c r="H180" i="1"/>
  <c r="D180" i="1"/>
  <c r="G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G171" i="1"/>
  <c r="D171" i="1"/>
  <c r="C171" i="1"/>
  <c r="H170" i="1"/>
  <c r="D170" i="1"/>
  <c r="G170" i="1" s="1"/>
  <c r="C170" i="1"/>
  <c r="H169" i="1"/>
  <c r="G169" i="1"/>
  <c r="D169" i="1"/>
  <c r="C169" i="1"/>
  <c r="H168" i="1"/>
  <c r="D168" i="1"/>
  <c r="G168" i="1" s="1"/>
  <c r="C168" i="1"/>
  <c r="H167" i="1"/>
  <c r="G167" i="1"/>
  <c r="D167" i="1"/>
  <c r="C167" i="1"/>
  <c r="H166" i="1"/>
  <c r="G166" i="1"/>
  <c r="D166" i="1"/>
  <c r="C166" i="1"/>
  <c r="D165" i="1"/>
  <c r="G165" i="1" s="1"/>
  <c r="C165" i="1"/>
  <c r="H164" i="1"/>
  <c r="G164" i="1"/>
  <c r="D164" i="1"/>
  <c r="C164" i="1"/>
  <c r="H163" i="1"/>
  <c r="G163" i="1"/>
  <c r="D163" i="1"/>
  <c r="C163" i="1"/>
  <c r="D162" i="1"/>
  <c r="H162" i="1" s="1"/>
  <c r="C162" i="1"/>
  <c r="H161" i="1"/>
  <c r="G161" i="1"/>
  <c r="D161" i="1"/>
  <c r="C161" i="1"/>
  <c r="D160" i="1"/>
  <c r="H160" i="1" s="1"/>
  <c r="C160" i="1"/>
  <c r="H158" i="1"/>
  <c r="G158" i="1"/>
  <c r="D158" i="1"/>
  <c r="C158" i="1"/>
  <c r="D157" i="1"/>
  <c r="H157" i="1" s="1"/>
  <c r="C157" i="1"/>
  <c r="H156" i="1"/>
  <c r="G156" i="1"/>
  <c r="D156" i="1"/>
  <c r="C156" i="1"/>
  <c r="D155" i="1"/>
  <c r="H155" i="1" s="1"/>
  <c r="C155" i="1"/>
  <c r="G154" i="1"/>
  <c r="D154" i="1"/>
  <c r="H154" i="1" s="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27" i="9" l="1"/>
  <c r="B27" i="9" s="1"/>
  <c r="F215" i="9"/>
  <c r="E298" i="9"/>
  <c r="B298" i="9" s="1"/>
  <c r="E294" i="9"/>
  <c r="B294" i="9" s="1"/>
  <c r="E303" i="9"/>
  <c r="B303" i="9" s="1"/>
  <c r="E33" i="9"/>
  <c r="B33" i="9" s="1"/>
  <c r="G1291" i="1"/>
  <c r="E287" i="9"/>
  <c r="B287" i="9" s="1"/>
  <c r="G1233" i="1"/>
  <c r="G1232" i="1"/>
  <c r="G1231" i="1"/>
  <c r="H1227" i="1"/>
  <c r="G1227" i="1"/>
  <c r="E284" i="9"/>
  <c r="B284" i="9" s="1"/>
  <c r="G1226" i="1"/>
  <c r="F246" i="5"/>
  <c r="G1221" i="1"/>
  <c r="G1219" i="1"/>
  <c r="G1220" i="1"/>
  <c r="E238" i="5"/>
  <c r="D1215" i="1" s="1"/>
  <c r="G1215" i="1" s="1"/>
  <c r="D1211" i="1"/>
  <c r="G1209" i="1"/>
  <c r="G1207" i="1"/>
  <c r="G1206" i="1"/>
  <c r="E301" i="9"/>
  <c r="B301" i="9" s="1"/>
  <c r="G1205" i="1"/>
  <c r="G1204" i="1"/>
  <c r="G1203" i="1"/>
  <c r="G1201" i="1"/>
  <c r="G1202" i="1"/>
  <c r="G1200" i="1"/>
  <c r="G1199" i="1"/>
  <c r="G1198" i="1"/>
  <c r="G1197" i="1"/>
  <c r="G1196" i="1"/>
  <c r="G1195" i="1"/>
  <c r="G1194" i="1"/>
  <c r="G1193" i="1"/>
  <c r="G1192" i="1"/>
  <c r="G1191" i="1"/>
  <c r="G1184" i="1"/>
  <c r="H1175" i="1"/>
  <c r="D1168" i="1"/>
  <c r="G1161" i="1"/>
  <c r="D1157" i="1"/>
  <c r="H1157" i="1" s="1"/>
  <c r="H308" i="9"/>
  <c r="E308" i="9" s="1"/>
  <c r="B308" i="9" s="1"/>
  <c r="D1154" i="1"/>
  <c r="H1154" i="1" s="1"/>
  <c r="G1157" i="1"/>
  <c r="G1158" i="1"/>
  <c r="G1156" i="1"/>
  <c r="G1154" i="1"/>
  <c r="H1155" i="1"/>
  <c r="G1151" i="1"/>
  <c r="G1150" i="1"/>
  <c r="G1148" i="1"/>
  <c r="G1149" i="1"/>
  <c r="G1147" i="1"/>
  <c r="G1146" i="1"/>
  <c r="G1145" i="1"/>
  <c r="G1144" i="1"/>
  <c r="G1142" i="1"/>
  <c r="G1143" i="1"/>
  <c r="G1141" i="1"/>
  <c r="G1140" i="1"/>
  <c r="G1139" i="1"/>
  <c r="G1138" i="1"/>
  <c r="G1137" i="1"/>
  <c r="H1136" i="1"/>
  <c r="G1135" i="1"/>
  <c r="G1134" i="1"/>
  <c r="G1133" i="1"/>
  <c r="G1132" i="1"/>
  <c r="G1131" i="1"/>
  <c r="G1130" i="1"/>
  <c r="G1129" i="1"/>
  <c r="G1127" i="1"/>
  <c r="G1128" i="1"/>
  <c r="G1126" i="1"/>
  <c r="G1124" i="1"/>
  <c r="G1125" i="1"/>
  <c r="F146" i="5"/>
  <c r="E291" i="9"/>
  <c r="B291" i="9" s="1"/>
  <c r="G1123" i="1"/>
  <c r="G1122" i="1"/>
  <c r="G1120" i="1"/>
  <c r="G1121" i="1"/>
  <c r="G1119" i="1"/>
  <c r="G1117" i="1"/>
  <c r="G1116" i="1"/>
  <c r="G1115" i="1"/>
  <c r="D1113" i="1"/>
  <c r="E134" i="5"/>
  <c r="G1110" i="1"/>
  <c r="G1106" i="1"/>
  <c r="G1103" i="1"/>
  <c r="G1102" i="1"/>
  <c r="D1097" i="1"/>
  <c r="H1097" i="1" s="1"/>
  <c r="G1099" i="1"/>
  <c r="H1096" i="1"/>
  <c r="G1096" i="1"/>
  <c r="G1097" i="1"/>
  <c r="G1098" i="1"/>
  <c r="G1095" i="1"/>
  <c r="G1094" i="1"/>
  <c r="G1093" i="1"/>
  <c r="G1092" i="1"/>
  <c r="G1091" i="1"/>
  <c r="G1090" i="1"/>
  <c r="G1089" i="1"/>
  <c r="G1088" i="1"/>
  <c r="H290" i="9"/>
  <c r="E290" i="9" s="1"/>
  <c r="B290" i="9" s="1"/>
  <c r="G1087" i="1"/>
  <c r="G1086" i="1"/>
  <c r="G1084" i="1"/>
  <c r="G1085" i="1"/>
  <c r="G1083" i="1"/>
  <c r="G1082" i="1"/>
  <c r="G1081" i="1"/>
  <c r="G1080" i="1"/>
  <c r="G1079" i="1"/>
  <c r="G1078" i="1"/>
  <c r="G1077" i="1"/>
  <c r="G1076" i="1"/>
  <c r="G1075" i="1"/>
  <c r="G1074" i="1"/>
  <c r="G1073" i="1"/>
  <c r="G1072" i="1"/>
  <c r="G1071" i="1"/>
  <c r="G1070" i="1"/>
  <c r="H1069" i="1"/>
  <c r="G1068" i="1"/>
  <c r="E87" i="5"/>
  <c r="D1065" i="1" s="1"/>
  <c r="D1066" i="1"/>
  <c r="E286" i="9"/>
  <c r="G1056" i="1"/>
  <c r="H1056" i="1"/>
  <c r="D1057" i="1"/>
  <c r="F78" i="5"/>
  <c r="H1047" i="1"/>
  <c r="H1048" i="1"/>
  <c r="G1041" i="1"/>
  <c r="H1041" i="1"/>
  <c r="D1034" i="1"/>
  <c r="H1030" i="1"/>
  <c r="G1030" i="1"/>
  <c r="G1026" i="1"/>
  <c r="H1023" i="1"/>
  <c r="G1023" i="1"/>
  <c r="F45" i="5"/>
  <c r="H1019" i="1"/>
  <c r="G1018" i="1"/>
  <c r="G1017" i="1"/>
  <c r="H1013" i="1"/>
  <c r="D1007" i="1"/>
  <c r="H1007" i="1" s="1"/>
  <c r="G1009" i="1"/>
  <c r="G1008" i="1"/>
  <c r="G1006" i="1"/>
  <c r="G1005" i="1"/>
  <c r="G1004" i="1"/>
  <c r="G1002" i="1"/>
  <c r="D997" i="1"/>
  <c r="H997" i="1" s="1"/>
  <c r="G1001" i="1"/>
  <c r="G1000" i="1"/>
  <c r="E12" i="5"/>
  <c r="D990" i="1" s="1"/>
  <c r="G986" i="1"/>
  <c r="H986" i="1"/>
  <c r="E293" i="9"/>
  <c r="B293" i="9" s="1"/>
  <c r="G719" i="1"/>
  <c r="E47" i="9"/>
  <c r="B47" i="9" s="1"/>
  <c r="E30" i="9"/>
  <c r="B30" i="9" s="1"/>
  <c r="E23" i="9"/>
  <c r="B23" i="9" s="1"/>
  <c r="B275" i="9"/>
  <c r="G642" i="1"/>
  <c r="G645" i="1"/>
  <c r="H641" i="1"/>
  <c r="G364" i="1"/>
  <c r="H364" i="1"/>
  <c r="F369" i="4"/>
  <c r="E363" i="4"/>
  <c r="D358" i="1" s="1"/>
  <c r="G413" i="1"/>
  <c r="H413" i="1"/>
  <c r="F418" i="4"/>
  <c r="E644" i="4"/>
  <c r="D638" i="1" s="1"/>
  <c r="G238" i="1"/>
  <c r="G236" i="1"/>
  <c r="G237" i="1"/>
  <c r="G206" i="1"/>
  <c r="G207" i="1"/>
  <c r="D184" i="1"/>
  <c r="B219" i="9"/>
  <c r="E43" i="9"/>
  <c r="B43" i="9" s="1"/>
  <c r="H173" i="1"/>
  <c r="G173" i="1"/>
  <c r="F177" i="4"/>
  <c r="H165" i="1"/>
  <c r="G160" i="1"/>
  <c r="G162" i="1"/>
  <c r="F164" i="4"/>
  <c r="G155" i="1"/>
  <c r="G157" i="1"/>
  <c r="F159" i="4"/>
  <c r="F153" i="4"/>
  <c r="G108" i="1"/>
  <c r="G113" i="1"/>
  <c r="E38" i="9"/>
  <c r="B38" i="9" s="1"/>
  <c r="F217" i="9"/>
  <c r="B217" i="9" s="1"/>
  <c r="E50" i="4"/>
  <c r="D46" i="1" s="1"/>
  <c r="H1442" i="1"/>
  <c r="G1442" i="1"/>
  <c r="J1442" i="1"/>
  <c r="J1446" i="1"/>
  <c r="H1448" i="1"/>
  <c r="I1448" i="1" s="1"/>
  <c r="F263" i="4"/>
  <c r="D259" i="1"/>
  <c r="E350" i="4"/>
  <c r="H1440" i="1"/>
  <c r="G1440" i="1"/>
  <c r="J1440" i="1"/>
  <c r="H1451" i="1"/>
  <c r="G1451" i="1"/>
  <c r="J1451" i="1"/>
  <c r="D294" i="1"/>
  <c r="C637" i="1"/>
  <c r="E420" i="4"/>
  <c r="H1449" i="1"/>
  <c r="G1449" i="1"/>
  <c r="I1449" i="1" s="1"/>
  <c r="J1449" i="1"/>
  <c r="H310" i="9"/>
  <c r="E310" i="9" s="1"/>
  <c r="B310" i="9" s="1"/>
  <c r="D1167" i="1"/>
  <c r="H1444" i="1"/>
  <c r="G1444" i="1"/>
  <c r="J1444" i="1"/>
  <c r="I1446" i="1"/>
  <c r="H29" i="3"/>
  <c r="C1436" i="1"/>
  <c r="E7" i="4"/>
  <c r="F7" i="4" s="1"/>
  <c r="E82" i="4"/>
  <c r="D78" i="1" s="1"/>
  <c r="E106" i="4"/>
  <c r="D102" i="1" s="1"/>
  <c r="D133" i="4"/>
  <c r="D363" i="4"/>
  <c r="F364" i="4"/>
  <c r="E643" i="4"/>
  <c r="D637" i="1" s="1"/>
  <c r="D580" i="4"/>
  <c r="D12" i="5"/>
  <c r="F70" i="5"/>
  <c r="F177" i="5"/>
  <c r="E206" i="5"/>
  <c r="E176" i="5" s="1"/>
  <c r="H19" i="9" s="1"/>
  <c r="E19" i="9" s="1"/>
  <c r="B19" i="9" s="1"/>
  <c r="E258" i="5"/>
  <c r="D1235" i="1" s="1"/>
  <c r="E5" i="6"/>
  <c r="D129" i="6"/>
  <c r="E22" i="7"/>
  <c r="D43" i="8"/>
  <c r="G1530" i="1"/>
  <c r="H1530" i="1"/>
  <c r="G1550" i="1"/>
  <c r="H1550" i="1"/>
  <c r="G1570" i="1"/>
  <c r="H1570" i="1"/>
  <c r="J1447" i="1"/>
  <c r="D44" i="4"/>
  <c r="D124" i="4"/>
  <c r="D152" i="4"/>
  <c r="E163" i="4"/>
  <c r="E224" i="4"/>
  <c r="D220" i="1" s="1"/>
  <c r="F259" i="4"/>
  <c r="D299" i="4"/>
  <c r="E311" i="4"/>
  <c r="D306" i="1" s="1"/>
  <c r="D351" i="4"/>
  <c r="F416" i="4"/>
  <c r="D472" i="4"/>
  <c r="E529" i="4"/>
  <c r="E143" i="9"/>
  <c r="B143" i="9" s="1"/>
  <c r="D644" i="4"/>
  <c r="F8" i="5"/>
  <c r="F79" i="5"/>
  <c r="F149" i="5"/>
  <c r="F180" i="5"/>
  <c r="F190" i="5"/>
  <c r="D206" i="5"/>
  <c r="D245" i="5"/>
  <c r="F5" i="6"/>
  <c r="E35" i="6"/>
  <c r="F35" i="6" s="1"/>
  <c r="D89" i="6"/>
  <c r="D24" i="8"/>
  <c r="C1499" i="1" s="1"/>
  <c r="H1519" i="1"/>
  <c r="G1519" i="1"/>
  <c r="H1535" i="1"/>
  <c r="G1535" i="1"/>
  <c r="H1555" i="1"/>
  <c r="G1555" i="1"/>
  <c r="G1576" i="1"/>
  <c r="H1576" i="1"/>
  <c r="J1448" i="1"/>
  <c r="D163" i="4"/>
  <c r="F210" i="4"/>
  <c r="D224" i="4"/>
  <c r="F264" i="4"/>
  <c r="D311" i="4"/>
  <c r="D344" i="4"/>
  <c r="F391" i="4"/>
  <c r="D421" i="4"/>
  <c r="D515" i="4"/>
  <c r="D529" i="4"/>
  <c r="F581" i="4"/>
  <c r="E593" i="4"/>
  <c r="D587" i="1" s="1"/>
  <c r="D68" i="5"/>
  <c r="C1470" i="1"/>
  <c r="D38" i="7"/>
  <c r="C1481" i="1"/>
  <c r="G313" i="9"/>
  <c r="E313" i="9" s="1"/>
  <c r="D42" i="8"/>
  <c r="G1501" i="1"/>
  <c r="H1501" i="1"/>
  <c r="G1524" i="1"/>
  <c r="H1524" i="1"/>
  <c r="H1540" i="1"/>
  <c r="G1540" i="1"/>
  <c r="G1560" i="1"/>
  <c r="H1560" i="1"/>
  <c r="F196" i="4"/>
  <c r="G1461" i="1"/>
  <c r="H1461" i="1"/>
  <c r="H1483" i="1"/>
  <c r="G1483" i="1"/>
  <c r="H1511" i="1"/>
  <c r="G1511" i="1"/>
  <c r="G161" i="9"/>
  <c r="E161" i="9" s="1"/>
  <c r="B161" i="9" s="1"/>
  <c r="G163" i="9"/>
  <c r="E163" i="9" s="1"/>
  <c r="B163" i="9" s="1"/>
  <c r="G165" i="9"/>
  <c r="G279" i="9"/>
  <c r="E279" i="9" s="1"/>
  <c r="B279" i="9" s="1"/>
  <c r="G280" i="9"/>
  <c r="E280" i="9" s="1"/>
  <c r="B280" i="9" s="1"/>
  <c r="G281" i="9"/>
  <c r="E281" i="9" s="1"/>
  <c r="B281"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B145" i="9"/>
  <c r="B149" i="9"/>
  <c r="E156" i="9"/>
  <c r="B156" i="9" s="1"/>
  <c r="G162" i="9"/>
  <c r="E162" i="9" s="1"/>
  <c r="B162" i="9" s="1"/>
  <c r="G164" i="9"/>
  <c r="E164" i="9" s="1"/>
  <c r="B164" i="9" s="1"/>
  <c r="B218" i="9"/>
  <c r="F221" i="9"/>
  <c r="B221" i="9" s="1"/>
  <c r="F229" i="9"/>
  <c r="B229" i="9" s="1"/>
  <c r="B234" i="9"/>
  <c r="G1454" i="1"/>
  <c r="H1454" i="1"/>
  <c r="H1475" i="1"/>
  <c r="G1475" i="1"/>
  <c r="G1493" i="1"/>
  <c r="H1493" i="1"/>
  <c r="G1525" i="1"/>
  <c r="H1525" i="1"/>
  <c r="G1545" i="1"/>
  <c r="H1545" i="1"/>
  <c r="G1565" i="1"/>
  <c r="H1565" i="1"/>
  <c r="E144" i="9"/>
  <c r="B144" i="9" s="1"/>
  <c r="E148" i="9"/>
  <c r="B148" i="9" s="1"/>
  <c r="E152" i="9"/>
  <c r="B152" i="9" s="1"/>
  <c r="B158" i="9"/>
  <c r="M213" i="9"/>
  <c r="B215" i="9"/>
  <c r="B216" i="9"/>
  <c r="B223" i="9"/>
  <c r="B224" i="9"/>
  <c r="B231" i="9"/>
  <c r="E304" i="9"/>
  <c r="B304" i="9" s="1"/>
  <c r="E300" i="9"/>
  <c r="B300" i="9" s="1"/>
  <c r="E296" i="9"/>
  <c r="B296" i="9" s="1"/>
  <c r="E292" i="9"/>
  <c r="B292" i="9" s="1"/>
  <c r="B286" i="9"/>
  <c r="F277" i="9"/>
  <c r="B264" i="9"/>
  <c r="B256" i="9"/>
  <c r="B248" i="9"/>
  <c r="F235" i="9"/>
  <c r="B235" i="9" s="1"/>
  <c r="F239" i="9"/>
  <c r="B239" i="9" s="1"/>
  <c r="F243" i="9"/>
  <c r="B243" i="9" s="1"/>
  <c r="B309" i="9"/>
  <c r="B305" i="9"/>
  <c r="B297" i="9"/>
  <c r="E288" i="9"/>
  <c r="B288" i="9" s="1"/>
  <c r="E273" i="9"/>
  <c r="B273" i="9" s="1"/>
  <c r="B266" i="9"/>
  <c r="B258" i="9"/>
  <c r="B250" i="9"/>
  <c r="B233" i="9"/>
  <c r="B289" i="9"/>
  <c r="G1546" i="1"/>
  <c r="H1546" i="1"/>
  <c r="G1534" i="1"/>
  <c r="H1534" i="1"/>
  <c r="G1522" i="1"/>
  <c r="H1522" i="1"/>
  <c r="G1514" i="1"/>
  <c r="H1514" i="1"/>
  <c r="H1579" i="1"/>
  <c r="H1568" i="1"/>
  <c r="G1563" i="1"/>
  <c r="G1558" i="1"/>
  <c r="H1558" i="1"/>
  <c r="G1551" i="1"/>
  <c r="G1543" i="1"/>
  <c r="G1539" i="1"/>
  <c r="G1510" i="1"/>
  <c r="H1510" i="1"/>
  <c r="G1503" i="1"/>
  <c r="G1495" i="1"/>
  <c r="G1487" i="1"/>
  <c r="J1474" i="1"/>
  <c r="G1474" i="1"/>
  <c r="I1474" i="1" s="1"/>
  <c r="J1472" i="1"/>
  <c r="G1472" i="1"/>
  <c r="I1472" i="1" s="1"/>
  <c r="J1468" i="1"/>
  <c r="G1468" i="1"/>
  <c r="I1468" i="1" s="1"/>
  <c r="J1466" i="1"/>
  <c r="G1466" i="1"/>
  <c r="I1466" i="1" s="1"/>
  <c r="J1464" i="1"/>
  <c r="G1464" i="1"/>
  <c r="I1464" i="1" s="1"/>
  <c r="J1462" i="1"/>
  <c r="G1462" i="1"/>
  <c r="I1462" i="1" s="1"/>
  <c r="G1460" i="1"/>
  <c r="I1460" i="1" s="1"/>
  <c r="I1458" i="1"/>
  <c r="J1455" i="1"/>
  <c r="G1455" i="1"/>
  <c r="I1455" i="1" s="1"/>
  <c r="H1455" i="1"/>
  <c r="I1452" i="1"/>
  <c r="H1580" i="1"/>
  <c r="H1574" i="1"/>
  <c r="G1571" i="1"/>
  <c r="H1566" i="1"/>
  <c r="H1564" i="1"/>
  <c r="G1554" i="1"/>
  <c r="H1554" i="1"/>
  <c r="G1547" i="1"/>
  <c r="G1526" i="1"/>
  <c r="H1526" i="1"/>
  <c r="G1523" i="1"/>
  <c r="G1515" i="1"/>
  <c r="G1506" i="1"/>
  <c r="H1506" i="1"/>
  <c r="G1498" i="1"/>
  <c r="H1498" i="1"/>
  <c r="G1490" i="1"/>
  <c r="H1490" i="1"/>
  <c r="J1473" i="1"/>
  <c r="J1471" i="1"/>
  <c r="J1467" i="1"/>
  <c r="J1465" i="1"/>
  <c r="J1463" i="1"/>
  <c r="J1457" i="1"/>
  <c r="G1457" i="1"/>
  <c r="H1457" i="1"/>
  <c r="H1562" i="1"/>
  <c r="G1559" i="1"/>
  <c r="G1542" i="1"/>
  <c r="H1542" i="1"/>
  <c r="G1538" i="1"/>
  <c r="H1538" i="1"/>
  <c r="G1531" i="1"/>
  <c r="G1502" i="1"/>
  <c r="H1502" i="1"/>
  <c r="G1494" i="1"/>
  <c r="H1494" i="1"/>
  <c r="G1486" i="1"/>
  <c r="H1486" i="1"/>
  <c r="G1482" i="1"/>
  <c r="H1482" i="1"/>
  <c r="J1479" i="1"/>
  <c r="G1479" i="1"/>
  <c r="I1479" i="1" s="1"/>
  <c r="J1477" i="1"/>
  <c r="G1477" i="1"/>
  <c r="I1477" i="1" s="1"/>
  <c r="G1473" i="1"/>
  <c r="I1473" i="1" s="1"/>
  <c r="G1471" i="1"/>
  <c r="I1471" i="1" s="1"/>
  <c r="G1467" i="1"/>
  <c r="I1467" i="1" s="1"/>
  <c r="G1465" i="1"/>
  <c r="I1465" i="1" s="1"/>
  <c r="G1463" i="1"/>
  <c r="I1463" i="1" s="1"/>
  <c r="J1459" i="1"/>
  <c r="G1459" i="1"/>
  <c r="I1459" i="1" s="1"/>
  <c r="H1215" i="1" l="1"/>
  <c r="E237" i="5"/>
  <c r="I23" i="3" s="1"/>
  <c r="F238" i="5"/>
  <c r="G1211" i="1"/>
  <c r="H1211" i="1"/>
  <c r="G1168" i="1"/>
  <c r="H1168" i="1"/>
  <c r="F134" i="5"/>
  <c r="D1112" i="1"/>
  <c r="H1113" i="1"/>
  <c r="G1113" i="1"/>
  <c r="G1066" i="1"/>
  <c r="H1066" i="1"/>
  <c r="H1065" i="1"/>
  <c r="G1065" i="1"/>
  <c r="E68" i="5"/>
  <c r="I21" i="3" s="1"/>
  <c r="G1057" i="1"/>
  <c r="H1057" i="1"/>
  <c r="H1034" i="1"/>
  <c r="G1034" i="1"/>
  <c r="G1007" i="1"/>
  <c r="G997" i="1"/>
  <c r="E7" i="5"/>
  <c r="D985" i="1" s="1"/>
  <c r="B192" i="9"/>
  <c r="G184" i="1"/>
  <c r="H184" i="1"/>
  <c r="H46" i="1"/>
  <c r="G46" i="1"/>
  <c r="F50" i="4"/>
  <c r="F213" i="9"/>
  <c r="B213" i="9" s="1"/>
  <c r="G1481" i="1"/>
  <c r="H1481" i="1"/>
  <c r="C509" i="1"/>
  <c r="F515" i="4"/>
  <c r="F311" i="4"/>
  <c r="C306" i="1"/>
  <c r="F163" i="4"/>
  <c r="C159" i="1"/>
  <c r="F89" i="6"/>
  <c r="C1383" i="1"/>
  <c r="G311" i="9"/>
  <c r="F206" i="5"/>
  <c r="C1183" i="1"/>
  <c r="C346" i="1"/>
  <c r="F351" i="4"/>
  <c r="D350" i="4"/>
  <c r="F44" i="4"/>
  <c r="C40" i="1"/>
  <c r="F129" i="6"/>
  <c r="C1423" i="1"/>
  <c r="F580" i="4"/>
  <c r="C574" i="1"/>
  <c r="F133" i="4"/>
  <c r="C129" i="1"/>
  <c r="D6" i="4"/>
  <c r="I1444" i="1"/>
  <c r="F643" i="4"/>
  <c r="F106" i="4"/>
  <c r="I1451" i="1"/>
  <c r="I1440" i="1"/>
  <c r="D345" i="1"/>
  <c r="E165" i="9"/>
  <c r="B165" i="9" s="1"/>
  <c r="C1469" i="1"/>
  <c r="H31" i="3"/>
  <c r="H587" i="1"/>
  <c r="G587" i="1"/>
  <c r="C415" i="1"/>
  <c r="F421" i="4"/>
  <c r="D420" i="4"/>
  <c r="I25" i="3"/>
  <c r="D1329" i="1"/>
  <c r="D523" i="1"/>
  <c r="E528" i="4"/>
  <c r="E151" i="4"/>
  <c r="D159" i="1"/>
  <c r="E141" i="6"/>
  <c r="I24" i="3"/>
  <c r="D1299" i="1"/>
  <c r="D176" i="5"/>
  <c r="H102" i="1"/>
  <c r="G102" i="1"/>
  <c r="D141" i="6"/>
  <c r="G637" i="1"/>
  <c r="H637" i="1"/>
  <c r="F82" i="4"/>
  <c r="H259" i="1"/>
  <c r="G259" i="1"/>
  <c r="I1457" i="1"/>
  <c r="C1517" i="1"/>
  <c r="G314" i="9"/>
  <c r="E314" i="9" s="1"/>
  <c r="B314" i="9" s="1"/>
  <c r="K1451" i="9"/>
  <c r="I34" i="3"/>
  <c r="H1470" i="1"/>
  <c r="G1470" i="1"/>
  <c r="F224" i="4"/>
  <c r="C220" i="1"/>
  <c r="F472" i="4"/>
  <c r="C466" i="1"/>
  <c r="F299" i="4"/>
  <c r="D298" i="4"/>
  <c r="C294" i="1"/>
  <c r="H21" i="9"/>
  <c r="G21" i="9"/>
  <c r="F152" i="4"/>
  <c r="D151" i="4"/>
  <c r="C148" i="1"/>
  <c r="C1518" i="1"/>
  <c r="I35" i="3"/>
  <c r="H1235" i="1"/>
  <c r="G1235" i="1"/>
  <c r="H78" i="1"/>
  <c r="G78" i="1"/>
  <c r="H1167" i="1"/>
  <c r="G1167" i="1"/>
  <c r="E298" i="4"/>
  <c r="I1442" i="1"/>
  <c r="B313" i="9"/>
  <c r="E312" i="9"/>
  <c r="H21" i="3"/>
  <c r="C1046" i="1"/>
  <c r="D528" i="4"/>
  <c r="F529" i="4"/>
  <c r="C523" i="1"/>
  <c r="F344" i="4"/>
  <c r="C339" i="1"/>
  <c r="H1499" i="1"/>
  <c r="G1499" i="1"/>
  <c r="F245" i="5"/>
  <c r="D237" i="5"/>
  <c r="C1222" i="1"/>
  <c r="I22" i="3"/>
  <c r="D1153" i="1"/>
  <c r="F644" i="4"/>
  <c r="C638" i="1"/>
  <c r="F124" i="4"/>
  <c r="C120" i="1"/>
  <c r="D1453" i="1"/>
  <c r="I30" i="3"/>
  <c r="H311" i="9"/>
  <c r="D1183" i="1"/>
  <c r="F12" i="5"/>
  <c r="D7" i="5"/>
  <c r="C990" i="1"/>
  <c r="F363" i="4"/>
  <c r="C358" i="1"/>
  <c r="D3" i="1"/>
  <c r="E6" i="4"/>
  <c r="E5" i="7"/>
  <c r="E635" i="4"/>
  <c r="D629" i="1" s="1"/>
  <c r="D414" i="1"/>
  <c r="E175" i="5" l="1"/>
  <c r="D1152" i="1" s="1"/>
  <c r="D1214" i="1"/>
  <c r="H1112" i="1"/>
  <c r="G1112" i="1"/>
  <c r="F68" i="5"/>
  <c r="D1046" i="1"/>
  <c r="G1046" i="1" s="1"/>
  <c r="I20" i="3"/>
  <c r="E6" i="5"/>
  <c r="G339" i="1"/>
  <c r="H339" i="1"/>
  <c r="E412" i="4"/>
  <c r="I16" i="3"/>
  <c r="D2" i="1"/>
  <c r="H990" i="1"/>
  <c r="G990" i="1"/>
  <c r="H3" i="1"/>
  <c r="G3" i="1"/>
  <c r="D6" i="5"/>
  <c r="H20" i="3"/>
  <c r="C985" i="1"/>
  <c r="F7" i="5"/>
  <c r="H638" i="1"/>
  <c r="G638" i="1"/>
  <c r="G523" i="1"/>
  <c r="H523" i="1"/>
  <c r="D407" i="4"/>
  <c r="F298" i="4"/>
  <c r="C293" i="1"/>
  <c r="H220" i="1"/>
  <c r="G220" i="1"/>
  <c r="H1299" i="1"/>
  <c r="G1299" i="1"/>
  <c r="I17" i="3"/>
  <c r="D147" i="1"/>
  <c r="E289" i="4"/>
  <c r="H574" i="1"/>
  <c r="G574" i="1"/>
  <c r="G40" i="1"/>
  <c r="H40" i="1"/>
  <c r="H346" i="1"/>
  <c r="G346" i="1"/>
  <c r="H1383" i="1"/>
  <c r="G1383" i="1"/>
  <c r="H306" i="1"/>
  <c r="G306" i="1"/>
  <c r="I29" i="3"/>
  <c r="D1436" i="1"/>
  <c r="G316" i="9"/>
  <c r="E316" i="9" s="1"/>
  <c r="H358" i="1"/>
  <c r="G358" i="1"/>
  <c r="G1453" i="1"/>
  <c r="H1453" i="1"/>
  <c r="H1222" i="1"/>
  <c r="G1222" i="1"/>
  <c r="E407" i="4"/>
  <c r="D402" i="1" s="1"/>
  <c r="D293" i="1"/>
  <c r="G1518" i="1"/>
  <c r="H1518" i="1"/>
  <c r="E21" i="9"/>
  <c r="E636" i="4"/>
  <c r="D630" i="1" s="1"/>
  <c r="D522" i="1"/>
  <c r="F420" i="4"/>
  <c r="C414" i="1"/>
  <c r="D635" i="4"/>
  <c r="D412" i="4"/>
  <c r="F6" i="4"/>
  <c r="H16" i="3"/>
  <c r="C2" i="1"/>
  <c r="H1183" i="1"/>
  <c r="G1183" i="1"/>
  <c r="H120" i="1"/>
  <c r="G120" i="1"/>
  <c r="D636" i="4"/>
  <c r="F528" i="4"/>
  <c r="C522" i="1"/>
  <c r="H466" i="1"/>
  <c r="G466" i="1"/>
  <c r="F141" i="6"/>
  <c r="H28" i="3"/>
  <c r="C1435" i="1"/>
  <c r="G318" i="9"/>
  <c r="E318" i="9" s="1"/>
  <c r="I28" i="3"/>
  <c r="D1435" i="1"/>
  <c r="H129" i="1"/>
  <c r="G129" i="1"/>
  <c r="H1423" i="1"/>
  <c r="G1423" i="1"/>
  <c r="F350" i="4"/>
  <c r="D408" i="4"/>
  <c r="C345" i="1"/>
  <c r="H159" i="1"/>
  <c r="G159" i="1"/>
  <c r="F237" i="5"/>
  <c r="H23" i="3"/>
  <c r="C1214" i="1"/>
  <c r="G148" i="1"/>
  <c r="H148" i="1"/>
  <c r="H1046" i="1"/>
  <c r="D289" i="4"/>
  <c r="D290" i="4" s="1"/>
  <c r="H17" i="3"/>
  <c r="C147" i="1"/>
  <c r="F151" i="4"/>
  <c r="G294" i="1"/>
  <c r="H294" i="1"/>
  <c r="G1517" i="1"/>
  <c r="H1517" i="1"/>
  <c r="F176" i="5"/>
  <c r="D175" i="5"/>
  <c r="H22" i="3"/>
  <c r="C1153" i="1"/>
  <c r="H1329" i="1"/>
  <c r="G1329" i="1"/>
  <c r="G415" i="1"/>
  <c r="H415" i="1"/>
  <c r="H1469" i="1"/>
  <c r="G1469" i="1"/>
  <c r="E408" i="4"/>
  <c r="D403" i="1" s="1"/>
  <c r="E311" i="9"/>
  <c r="B311" i="9" s="1"/>
  <c r="G509" i="1"/>
  <c r="H509" i="1"/>
  <c r="H11" i="3"/>
  <c r="H278" i="9" l="1"/>
  <c r="D984" i="1"/>
  <c r="C286" i="1"/>
  <c r="N3" i="9"/>
  <c r="I11" i="3"/>
  <c r="H147" i="1"/>
  <c r="G147" i="1"/>
  <c r="H345" i="1"/>
  <c r="G345" i="1"/>
  <c r="F635" i="4"/>
  <c r="C629" i="1"/>
  <c r="E315" i="9"/>
  <c r="I10" i="3" s="1"/>
  <c r="B316" i="9"/>
  <c r="E639" i="4"/>
  <c r="D407" i="1"/>
  <c r="D285" i="1"/>
  <c r="E413" i="4"/>
  <c r="E414" i="4" s="1"/>
  <c r="D409" i="1" s="1"/>
  <c r="E291" i="4"/>
  <c r="D287" i="1" s="1"/>
  <c r="H293" i="1"/>
  <c r="G293" i="1"/>
  <c r="H985" i="1"/>
  <c r="G985" i="1"/>
  <c r="F175" i="5"/>
  <c r="C1152" i="1"/>
  <c r="F408" i="4"/>
  <c r="C403" i="1"/>
  <c r="B318" i="9"/>
  <c r="E317" i="9"/>
  <c r="F636" i="4"/>
  <c r="C630" i="1"/>
  <c r="H414" i="1"/>
  <c r="G414" i="1"/>
  <c r="B21" i="9"/>
  <c r="G1436" i="1"/>
  <c r="H1436" i="1"/>
  <c r="C402" i="1"/>
  <c r="F407" i="4"/>
  <c r="G278" i="9"/>
  <c r="G285" i="9"/>
  <c r="E285" i="9" s="1"/>
  <c r="B285" i="9" s="1"/>
  <c r="F6" i="5"/>
  <c r="C984" i="1"/>
  <c r="E290" i="4"/>
  <c r="D286" i="1" s="1"/>
  <c r="H1214" i="1"/>
  <c r="G1214" i="1"/>
  <c r="D413" i="4"/>
  <c r="D414" i="4" s="1"/>
  <c r="F289" i="4"/>
  <c r="C285" i="1"/>
  <c r="D291" i="4"/>
  <c r="H1435" i="1"/>
  <c r="G1435" i="1"/>
  <c r="H2" i="1"/>
  <c r="G2" i="1"/>
  <c r="D639" i="4"/>
  <c r="C407" i="1"/>
  <c r="F412" i="4"/>
  <c r="H9" i="3"/>
  <c r="H1153" i="1"/>
  <c r="G1153" i="1"/>
  <c r="H522" i="1"/>
  <c r="G522" i="1"/>
  <c r="E278" i="9" l="1"/>
  <c r="E277" i="9" s="1"/>
  <c r="F290" i="4"/>
  <c r="C409" i="1"/>
  <c r="F414" i="4"/>
  <c r="H1152" i="1"/>
  <c r="G1152" i="1"/>
  <c r="K3" i="9"/>
  <c r="I9" i="3"/>
  <c r="B278" i="9"/>
  <c r="G285" i="1"/>
  <c r="H285" i="1"/>
  <c r="F413" i="4"/>
  <c r="D415" i="4"/>
  <c r="C408" i="1"/>
  <c r="D640" i="4"/>
  <c r="H984" i="1"/>
  <c r="G984" i="1"/>
  <c r="H8" i="3"/>
  <c r="H630" i="1"/>
  <c r="G630" i="1"/>
  <c r="H403" i="1"/>
  <c r="G403" i="1"/>
  <c r="G629" i="1"/>
  <c r="H629" i="1"/>
  <c r="G407" i="1"/>
  <c r="H407" i="1"/>
  <c r="F291" i="4"/>
  <c r="C287" i="1"/>
  <c r="H402" i="1"/>
  <c r="G402" i="1"/>
  <c r="E415" i="4"/>
  <c r="D410" i="1" s="1"/>
  <c r="D408" i="1"/>
  <c r="E640" i="4"/>
  <c r="E641" i="4" s="1"/>
  <c r="D633" i="1"/>
  <c r="H286" i="1"/>
  <c r="G286" i="1"/>
  <c r="F639" i="4"/>
  <c r="D641" i="4"/>
  <c r="C633" i="1"/>
  <c r="D645" i="4" l="1"/>
  <c r="C635" i="1"/>
  <c r="F641" i="4"/>
  <c r="D642" i="4"/>
  <c r="F640" i="4"/>
  <c r="C634" i="1"/>
  <c r="D635" i="1"/>
  <c r="D634" i="1"/>
  <c r="E642" i="4"/>
  <c r="E645" i="4" s="1"/>
  <c r="F415" i="4"/>
  <c r="C410" i="1"/>
  <c r="H409" i="1"/>
  <c r="G409" i="1"/>
  <c r="H633" i="1"/>
  <c r="G633" i="1"/>
  <c r="G287" i="1"/>
  <c r="H287" i="1"/>
  <c r="M3" i="9"/>
  <c r="I8" i="3"/>
  <c r="H408" i="1"/>
  <c r="G408" i="1"/>
  <c r="H18" i="3" l="1"/>
  <c r="F645" i="4"/>
  <c r="C639" i="1"/>
  <c r="H410" i="1"/>
  <c r="G410" i="1"/>
  <c r="I18" i="3"/>
  <c r="D639" i="1"/>
  <c r="D646" i="4"/>
  <c r="F642" i="4"/>
  <c r="C636" i="1"/>
  <c r="E646" i="4"/>
  <c r="G276" i="9" s="1"/>
  <c r="E276" i="9" s="1"/>
  <c r="B276" i="9" s="1"/>
  <c r="D636" i="1"/>
  <c r="H634" i="1"/>
  <c r="G634" i="1"/>
  <c r="G635" i="1"/>
  <c r="H635" i="1"/>
  <c r="I19" i="3" l="1"/>
  <c r="D640" i="1"/>
  <c r="F646" i="4"/>
  <c r="H19" i="3"/>
  <c r="C640" i="1"/>
  <c r="H639" i="1"/>
  <c r="G639" i="1"/>
  <c r="H636" i="1"/>
  <c r="G636" i="1"/>
  <c r="H7" i="3"/>
  <c r="H640" i="1" l="1"/>
  <c r="G640" i="1"/>
  <c r="J3" i="9"/>
  <c r="M272" i="9" l="1"/>
  <c r="H274" i="9"/>
  <c r="L272" i="9"/>
  <c r="G274" i="9"/>
  <c r="H18" i="9"/>
  <c r="G18" i="9"/>
  <c r="H17" i="9"/>
  <c r="I8" i="9"/>
  <c r="M15" i="9"/>
  <c r="K7" i="9"/>
  <c r="J12" i="9"/>
  <c r="K8" i="9"/>
  <c r="J13" i="9"/>
  <c r="I7" i="9"/>
  <c r="K13" i="9"/>
  <c r="I13" i="9"/>
  <c r="K10" i="9"/>
  <c r="G16" i="9"/>
  <c r="J8" i="9"/>
  <c r="G15" i="9"/>
  <c r="J9" i="9"/>
  <c r="H15" i="9"/>
  <c r="K9" i="9"/>
  <c r="L15" i="9"/>
  <c r="K6" i="9"/>
  <c r="J11" i="9"/>
  <c r="I17" i="9"/>
  <c r="I9" i="9"/>
  <c r="H16" i="9"/>
  <c r="J5" i="9"/>
  <c r="L16" i="9"/>
  <c r="K5" i="9"/>
  <c r="J10" i="9"/>
  <c r="M16" i="9"/>
  <c r="J7" i="9"/>
  <c r="I12" i="9"/>
  <c r="I5" i="9"/>
  <c r="K11" i="9"/>
  <c r="J17" i="9"/>
  <c r="I6" i="9"/>
  <c r="K12" i="9"/>
  <c r="G17" i="9"/>
  <c r="J6" i="9"/>
  <c r="I11" i="9"/>
  <c r="E10" i="9" l="1"/>
  <c r="B10" i="9" s="1"/>
  <c r="E11" i="9"/>
  <c r="B11" i="9" s="1"/>
  <c r="F272" i="9"/>
  <c r="B272" i="9" s="1"/>
  <c r="F16" i="9"/>
  <c r="E5" i="9"/>
  <c r="B5" i="9" s="1"/>
  <c r="E6" i="9"/>
  <c r="B6" i="9" s="1"/>
  <c r="E12" i="9"/>
  <c r="B12" i="9" s="1"/>
  <c r="E9" i="9"/>
  <c r="B9" i="9" s="1"/>
  <c r="F15" i="9"/>
  <c r="E15" i="9"/>
  <c r="E13" i="9"/>
  <c r="B13" i="9" s="1"/>
  <c r="E8" i="9"/>
  <c r="B8" i="9" s="1"/>
  <c r="E274" i="9"/>
  <c r="F20" i="9"/>
  <c r="E17" i="9"/>
  <c r="B17" i="9" s="1"/>
  <c r="E16" i="9"/>
  <c r="E7" i="9"/>
  <c r="B7" i="9" s="1"/>
  <c r="E18" i="9"/>
  <c r="B18" i="9" s="1"/>
  <c r="B16" i="9" l="1"/>
  <c r="F14" i="9"/>
  <c r="F3" i="9" s="1"/>
  <c r="E4" i="9"/>
  <c r="B274" i="9"/>
  <c r="E20" i="9"/>
  <c r="I7" i="3" s="1"/>
  <c r="B15" i="9"/>
  <c r="E1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<sst xmlns="http://schemas.openxmlformats.org/spreadsheetml/2006/main" count="5184" uniqueCount="3453">
  <si>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</si>
  <si>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</si>
  <si>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</si>
  <si>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</si>
  <si>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</si>
  <si>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</si>
  <si>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</si>
  <si>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</si>
  <si>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</si>
  <si>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</si>
  <si>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</si>
  <si>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</si>
  <si>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</si>
  <si>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</si>
  <si>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</si>
  <si>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</si>
  <si>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</si>
  <si>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</si>
  <si>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</si>
  <si>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</si>
  <si>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</si>
  <si>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</si>
  <si>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</si>
  <si>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</si>
  <si>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</si>
  <si>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</si>
  <si>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</si>
  <si>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</si>
  <si>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</si>
  <si>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</si>
  <si>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</si>
  <si>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STARIGRAD</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</si>
  <si>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</si>
  <si>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</si>
  <si>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</si>
  <si>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</si>
  <si>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</si>
  <si>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</si>
  <si>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</si>
  <si>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</si>
  <si>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</si>
  <si>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</si>
  <si>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</si>
  <si>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</si>
  <si>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</si>
  <si>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</si>
  <si>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</si>
  <si>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</si>
  <si>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</si>
  <si>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35335 - OPĆINA STARIGRAD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</si>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</sst>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7" fillId="3" borderId="19"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wrapText="1"/>
    </xf>
    <xf numFmtId="49" fontId="48" fillId="3" borderId="21" xfId="0" applyNumberFormat="1" applyFont="1" applyFill="1" applyBorder="1" applyAlignment="1">
      <alignment horizontal="center" vertical="center" wrapText="1"/>
    </xf>
    <xf numFmtId="1" fontId="47" fillId="3" borderId="22" xfId="0" applyNumberFormat="1" applyFont="1" applyFill="1" applyBorder="1" applyAlignment="1">
      <alignment horizontal="center" vertical="center"/>
    </xf>
    <xf numFmtId="1" fontId="47"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1" fillId="0" borderId="0" xfId="0" applyFont="1" applyAlignment="1">
      <alignment horizontal="right"/>
    </xf>
    <xf numFmtId="0" fontId="52" fillId="0" borderId="0" xfId="0" applyFont="1" applyAlignment="1">
      <alignment horizontal="right"/>
    </xf>
    <xf numFmtId="0" fontId="53" fillId="0" borderId="0" xfId="0" applyFont="1" applyAlignment="1">
      <alignment horizontal="left" vertical="center" wrapText="1"/>
    </xf>
    <xf numFmtId="0" fontId="54" fillId="0" borderId="0" xfId="0" applyFont="1" applyAlignment="1">
      <alignment horizontal="left"/>
    </xf>
    <xf numFmtId="49" fontId="54"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4" fillId="0" borderId="0" xfId="0" applyNumberFormat="1" applyFont="1" applyAlignment="1">
      <alignment horizontal="center" vertical="center"/>
    </xf>
    <xf numFmtId="0" fontId="44" fillId="0" borderId="0" xfId="0" applyFont="1" applyAlignment="1">
      <alignment horizontal="left" vertical="top" wrapText="1"/>
    </xf>
    <xf numFmtId="3" fontId="44"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1" fillId="0" borderId="29" xfId="0" applyNumberFormat="1" applyFont="1" applyBorder="1" applyAlignment="1">
      <alignment horizontal="left" vertical="top" wrapText="1"/>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1" fillId="0" borderId="43" xfId="0" applyNumberFormat="1" applyFont="1" applyBorder="1" applyAlignment="1">
      <alignment horizontal="left" vertical="top" wrapText="1"/>
    </xf>
    <xf numFmtId="0" fontId="29" fillId="0" borderId="49" xfId="0" applyFont="1" applyBorder="1" applyAlignment="1">
      <alignment horizontal="left" vertical="center" wrapText="1"/>
    </xf>
    <xf numFmtId="49" fontId="51" fillId="0" borderId="49" xfId="0" applyNumberFormat="1" applyFont="1" applyBorder="1" applyAlignment="1">
      <alignment horizontal="left" vertical="top" wrapText="1"/>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1"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9" fillId="0" borderId="0" xfId="0" applyFont="1" applyAlignment="1">
      <alignment horizontal="center" wrapText="1"/>
    </xf>
    <xf numFmtId="0" fontId="50"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2496674.86</v>
      </c>
      <c r="D2" s="9">
        <f>'PR-RAS'!E6</f>
        <v>3516416.68</v>
      </c>
      <c r="E2" s="9">
        <v>0</v>
      </c>
      <c r="F2" s="9">
        <v>0</v>
      </c>
      <c r="G2" s="10">
        <f t="shared" ref="G2:G65" si="0">(B2/1000)*(C2*1+D2*2)</f>
        <v>9529.5082200000015</v>
      </c>
      <c r="H2" s="10">
        <f t="shared" ref="H2:H65" si="1">ABS(C2-ROUND(C2,0))+ABS(D2-ROUND(D2,0))</f>
        <v>0.4599999999627471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1483655.13</v>
      </c>
      <c r="D3" s="4">
        <f>'PR-RAS'!E7</f>
        <v>1908029.9100000001</v>
      </c>
      <c r="E3" s="4">
        <v>0</v>
      </c>
      <c r="F3" s="4">
        <v>0</v>
      </c>
      <c r="G3" s="5">
        <f t="shared" si="0"/>
        <v>10599.429900000001</v>
      </c>
      <c r="H3" s="5">
        <f t="shared" si="1"/>
        <v>0.21999999973922968</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665477.4</v>
      </c>
      <c r="D4" s="4">
        <f>'PR-RAS'!E8</f>
        <v>930199.87</v>
      </c>
      <c r="E4" s="4">
        <v>0</v>
      </c>
      <c r="F4" s="4">
        <v>0</v>
      </c>
      <c r="G4" s="5">
        <f t="shared" si="0"/>
        <v>7577.6314200000006</v>
      </c>
      <c r="H4" s="5">
        <f t="shared" si="1"/>
        <v>0.53000000002793968</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665477.4</v>
      </c>
      <c r="D5" s="4">
        <f>'PR-RAS'!E9</f>
        <v>930199.87</v>
      </c>
      <c r="E5" s="4">
        <v>0</v>
      </c>
      <c r="F5" s="4">
        <v>0</v>
      </c>
      <c r="G5" s="5">
        <f t="shared" si="0"/>
        <v>10103.50856</v>
      </c>
      <c r="H5" s="5">
        <f t="shared" si="1"/>
        <v>0.53000000002793968</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764809.73</v>
      </c>
      <c r="D19" s="4">
        <f>'PR-RAS'!E23</f>
        <v>911183.02</v>
      </c>
      <c r="E19" s="4">
        <v>0</v>
      </c>
      <c r="F19" s="4">
        <v>0</v>
      </c>
      <c r="G19" s="5">
        <f t="shared" si="0"/>
        <v>46569.163859999993</v>
      </c>
      <c r="H19" s="5">
        <f t="shared" si="1"/>
        <v>0.2900000000372529</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216681.4</v>
      </c>
      <c r="D20" s="4">
        <f>'PR-RAS'!E24</f>
        <v>465276.8</v>
      </c>
      <c r="E20" s="4">
        <v>0</v>
      </c>
      <c r="F20" s="4">
        <v>0</v>
      </c>
      <c r="G20" s="5">
        <f t="shared" si="0"/>
        <v>21797.465</v>
      </c>
      <c r="H20" s="5">
        <f t="shared" si="1"/>
        <v>0.60000000000582077</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548128.32999999996</v>
      </c>
      <c r="D23" s="4">
        <f>'PR-RAS'!E27</f>
        <v>445906.22</v>
      </c>
      <c r="E23" s="4">
        <v>0</v>
      </c>
      <c r="F23" s="4">
        <v>0</v>
      </c>
      <c r="G23" s="5">
        <f t="shared" si="0"/>
        <v>31678.696939999998</v>
      </c>
      <c r="H23" s="5">
        <f t="shared" si="1"/>
        <v>0.54999999993015081</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53368</v>
      </c>
      <c r="D25" s="4">
        <f>'PR-RAS'!E29</f>
        <v>66647.02</v>
      </c>
      <c r="E25" s="4">
        <v>0</v>
      </c>
      <c r="F25" s="4">
        <v>0</v>
      </c>
      <c r="G25" s="5">
        <f t="shared" si="0"/>
        <v>4479.8889600000002</v>
      </c>
      <c r="H25" s="5">
        <f t="shared" si="1"/>
        <v>2.0000000004074536E-2</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53019.41</v>
      </c>
      <c r="D27" s="4">
        <f>'PR-RAS'!E31</f>
        <v>66647.02</v>
      </c>
      <c r="E27" s="4">
        <v>0</v>
      </c>
      <c r="F27" s="4">
        <v>0</v>
      </c>
      <c r="G27" s="5">
        <f t="shared" si="0"/>
        <v>4844.1496999999999</v>
      </c>
      <c r="H27" s="5">
        <f t="shared" si="1"/>
        <v>0.430000000007567</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348.59</v>
      </c>
      <c r="D29" s="4">
        <f>'PR-RAS'!E33</f>
        <v>0</v>
      </c>
      <c r="E29" s="4">
        <v>0</v>
      </c>
      <c r="F29" s="4">
        <v>0</v>
      </c>
      <c r="G29" s="5">
        <f t="shared" si="0"/>
        <v>9.7605199999999996</v>
      </c>
      <c r="H29" s="5">
        <f t="shared" si="1"/>
        <v>0.41000000000002501</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413071.73</v>
      </c>
      <c r="D46" s="4">
        <f>'PR-RAS'!E50</f>
        <v>547034.18999999994</v>
      </c>
      <c r="E46" s="4">
        <v>0</v>
      </c>
      <c r="F46" s="4">
        <v>0</v>
      </c>
      <c r="G46" s="5">
        <f t="shared" si="0"/>
        <v>67821.304949999991</v>
      </c>
      <c r="H46" s="5">
        <f t="shared" si="1"/>
        <v>0.4599999999627471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410934</v>
      </c>
      <c r="D55" s="4">
        <f>'PR-RAS'!E59</f>
        <v>241369</v>
      </c>
      <c r="E55" s="4">
        <v>0</v>
      </c>
      <c r="F55" s="4">
        <v>0</v>
      </c>
      <c r="G55" s="5">
        <f t="shared" si="0"/>
        <v>48258.288</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75334</v>
      </c>
      <c r="D56" s="4">
        <f>'PR-RAS'!E60</f>
        <v>71369</v>
      </c>
      <c r="E56" s="4">
        <v>0</v>
      </c>
      <c r="F56" s="4">
        <v>0</v>
      </c>
      <c r="G56" s="5">
        <f t="shared" si="0"/>
        <v>11993.960000000001</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335600</v>
      </c>
      <c r="D57" s="4">
        <f>'PR-RAS'!E61</f>
        <v>170000</v>
      </c>
      <c r="E57" s="4">
        <v>0</v>
      </c>
      <c r="F57" s="4">
        <v>0</v>
      </c>
      <c r="G57" s="5">
        <f t="shared" si="0"/>
        <v>37833.599999999999</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51090</v>
      </c>
      <c r="E58" s="4">
        <v>0</v>
      </c>
      <c r="F58" s="4">
        <v>0</v>
      </c>
      <c r="G58" s="5">
        <f t="shared" si="0"/>
        <v>5824.26</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51090</v>
      </c>
      <c r="E60" s="4">
        <v>0</v>
      </c>
      <c r="F60" s="4">
        <v>0</v>
      </c>
      <c r="G60" s="5">
        <f t="shared" si="0"/>
        <v>6028.62</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345.6</v>
      </c>
      <c r="D64" s="4">
        <f>'PR-RAS'!E68</f>
        <v>403.2</v>
      </c>
      <c r="E64" s="4">
        <v>0</v>
      </c>
      <c r="F64" s="4">
        <v>0</v>
      </c>
      <c r="G64" s="5">
        <f t="shared" si="0"/>
        <v>72.575999999999993</v>
      </c>
      <c r="H64" s="5">
        <f t="shared" si="1"/>
        <v>0.59999999999996589</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345.6</v>
      </c>
      <c r="D65" s="4">
        <f>'PR-RAS'!E69</f>
        <v>403.2</v>
      </c>
      <c r="E65" s="4">
        <v>0</v>
      </c>
      <c r="F65" s="4">
        <v>0</v>
      </c>
      <c r="G65" s="5">
        <f t="shared" si="0"/>
        <v>73.728000000000009</v>
      </c>
      <c r="H65" s="5">
        <f t="shared" si="1"/>
        <v>0.59999999999996589</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1792.13</v>
      </c>
      <c r="D70" s="4">
        <f>'PR-RAS'!E74</f>
        <v>254171.99</v>
      </c>
      <c r="E70" s="4">
        <v>0</v>
      </c>
      <c r="F70" s="4">
        <v>0</v>
      </c>
      <c r="G70" s="5">
        <f t="shared" si="2"/>
        <v>35199.391589999999</v>
      </c>
      <c r="H70" s="5">
        <f t="shared" si="3"/>
        <v>0.14000000000942237</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1792.13</v>
      </c>
      <c r="D72" s="4">
        <f>'PR-RAS'!E76</f>
        <v>254171.99</v>
      </c>
      <c r="E72" s="4">
        <v>0</v>
      </c>
      <c r="F72" s="4">
        <v>0</v>
      </c>
      <c r="G72" s="5">
        <f t="shared" si="2"/>
        <v>36219.663809999998</v>
      </c>
      <c r="H72" s="5">
        <f t="shared" si="3"/>
        <v>0.14000000000942237</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282246.86000000004</v>
      </c>
      <c r="D78" s="4">
        <f>'PR-RAS'!E82</f>
        <v>405124.49999999994</v>
      </c>
      <c r="E78" s="4">
        <v>0</v>
      </c>
      <c r="F78" s="4">
        <v>0</v>
      </c>
      <c r="G78" s="5">
        <f t="shared" si="2"/>
        <v>84122.181219999984</v>
      </c>
      <c r="H78" s="5">
        <f t="shared" si="3"/>
        <v>0.64000000001396984</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96.2</v>
      </c>
      <c r="D79" s="4">
        <f>'PR-RAS'!E83</f>
        <v>136.16</v>
      </c>
      <c r="E79" s="4">
        <v>0</v>
      </c>
      <c r="F79" s="4">
        <v>0</v>
      </c>
      <c r="G79" s="5">
        <f t="shared" si="2"/>
        <v>28.74456</v>
      </c>
      <c r="H79" s="5">
        <f t="shared" si="3"/>
        <v>0.35999999999999943</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96.2</v>
      </c>
      <c r="D81" s="4">
        <f>'PR-RAS'!E85</f>
        <v>136.16</v>
      </c>
      <c r="E81" s="4">
        <v>0</v>
      </c>
      <c r="F81" s="4">
        <v>0</v>
      </c>
      <c r="G81" s="5">
        <f t="shared" si="2"/>
        <v>29.4816</v>
      </c>
      <c r="H81" s="5">
        <f t="shared" si="3"/>
        <v>0.35999999999999943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282150.66000000003</v>
      </c>
      <c r="D87" s="4">
        <f>'PR-RAS'!E91</f>
        <v>404988.33999999997</v>
      </c>
      <c r="E87" s="4">
        <v>0</v>
      </c>
      <c r="F87" s="4">
        <v>0</v>
      </c>
      <c r="G87" s="5">
        <f t="shared" si="2"/>
        <v>93922.95123999998</v>
      </c>
      <c r="H87" s="5">
        <f t="shared" si="3"/>
        <v>0.67999999993480742</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66899.45</v>
      </c>
      <c r="D88" s="4">
        <f>'PR-RAS'!E92</f>
        <v>78096.320000000007</v>
      </c>
      <c r="E88" s="4">
        <v>0</v>
      </c>
      <c r="F88" s="4">
        <v>0</v>
      </c>
      <c r="G88" s="5">
        <f t="shared" si="2"/>
        <v>19409.011829999999</v>
      </c>
      <c r="H88" s="5">
        <f t="shared" si="3"/>
        <v>0.77000000000407454</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189173.1</v>
      </c>
      <c r="D89" s="4">
        <f>'PR-RAS'!E93</f>
        <v>299608.67</v>
      </c>
      <c r="E89" s="4">
        <v>0</v>
      </c>
      <c r="F89" s="4">
        <v>0</v>
      </c>
      <c r="G89" s="5">
        <f t="shared" si="2"/>
        <v>69378.358719999989</v>
      </c>
      <c r="H89" s="5">
        <f t="shared" si="3"/>
        <v>0.43000000002211891</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25.64</v>
      </c>
      <c r="D90" s="4">
        <f>'PR-RAS'!E94</f>
        <v>127.17</v>
      </c>
      <c r="E90" s="4">
        <v>0</v>
      </c>
      <c r="F90" s="4">
        <v>0</v>
      </c>
      <c r="G90" s="5">
        <f t="shared" si="2"/>
        <v>24.918220000000002</v>
      </c>
      <c r="H90" s="5">
        <f t="shared" si="3"/>
        <v>0.53000000000000114</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26052.47</v>
      </c>
      <c r="D93" s="4">
        <f>'PR-RAS'!E97</f>
        <v>27156.18</v>
      </c>
      <c r="E93" s="4">
        <v>0</v>
      </c>
      <c r="F93" s="4">
        <v>0</v>
      </c>
      <c r="G93" s="5">
        <f t="shared" si="2"/>
        <v>7393.5643600000003</v>
      </c>
      <c r="H93" s="5">
        <f t="shared" si="3"/>
        <v>0.65000000000145519</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309489.5</v>
      </c>
      <c r="D102" s="4">
        <f>'PR-RAS'!E106</f>
        <v>644229.91</v>
      </c>
      <c r="E102" s="4">
        <v>0</v>
      </c>
      <c r="F102" s="4">
        <v>0</v>
      </c>
      <c r="G102" s="5">
        <f t="shared" si="2"/>
        <v>161392.88132000001</v>
      </c>
      <c r="H102" s="5">
        <f t="shared" si="3"/>
        <v>0.58999999996740371</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92321.7</v>
      </c>
      <c r="D103" s="4">
        <f>'PR-RAS'!E107</f>
        <v>104536.61</v>
      </c>
      <c r="E103" s="4">
        <v>0</v>
      </c>
      <c r="F103" s="4">
        <v>0</v>
      </c>
      <c r="G103" s="5">
        <f t="shared" si="2"/>
        <v>30742.281839999996</v>
      </c>
      <c r="H103" s="5">
        <f t="shared" si="3"/>
        <v>0.69000000000232831</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4.9000000000000004</v>
      </c>
      <c r="D106" s="4">
        <f>'PR-RAS'!E110</f>
        <v>0</v>
      </c>
      <c r="E106" s="4">
        <v>0</v>
      </c>
      <c r="F106" s="4">
        <v>0</v>
      </c>
      <c r="G106" s="5">
        <f t="shared" si="2"/>
        <v>0.51450000000000007</v>
      </c>
      <c r="H106" s="5">
        <f t="shared" si="3"/>
        <v>9.9999999999999645E-2</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92316.800000000003</v>
      </c>
      <c r="D107" s="4">
        <f>'PR-RAS'!E111</f>
        <v>104536.61</v>
      </c>
      <c r="E107" s="4">
        <v>0</v>
      </c>
      <c r="F107" s="4">
        <v>0</v>
      </c>
      <c r="G107" s="5">
        <f t="shared" si="2"/>
        <v>31947.342120000001</v>
      </c>
      <c r="H107" s="5">
        <f t="shared" si="3"/>
        <v>0.58999999999650754</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34560.44</v>
      </c>
      <c r="D108" s="4">
        <f>'PR-RAS'!E112</f>
        <v>45120.93</v>
      </c>
      <c r="E108" s="4">
        <v>0</v>
      </c>
      <c r="F108" s="4">
        <v>0</v>
      </c>
      <c r="G108" s="5">
        <f t="shared" si="2"/>
        <v>13353.846100000001</v>
      </c>
      <c r="H108" s="5">
        <f t="shared" si="3"/>
        <v>0.51000000000203727</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425.51</v>
      </c>
      <c r="D110" s="4">
        <f>'PR-RAS'!E114</f>
        <v>363.22</v>
      </c>
      <c r="E110" s="4">
        <v>0</v>
      </c>
      <c r="F110" s="4">
        <v>0</v>
      </c>
      <c r="G110" s="5">
        <f t="shared" si="2"/>
        <v>125.56255</v>
      </c>
      <c r="H110" s="5">
        <f t="shared" si="3"/>
        <v>0.71000000000003638</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34134.93</v>
      </c>
      <c r="D113" s="4">
        <f>'PR-RAS'!E117</f>
        <v>44757.71</v>
      </c>
      <c r="E113" s="4">
        <v>0</v>
      </c>
      <c r="F113" s="4">
        <v>0</v>
      </c>
      <c r="G113" s="5">
        <f t="shared" si="2"/>
        <v>13848.8392</v>
      </c>
      <c r="H113" s="5">
        <f t="shared" si="3"/>
        <v>0.36000000000058208</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182607.35999999999</v>
      </c>
      <c r="D116" s="4">
        <f>'PR-RAS'!E120</f>
        <v>494572.37</v>
      </c>
      <c r="E116" s="4">
        <v>0</v>
      </c>
      <c r="F116" s="4">
        <v>0</v>
      </c>
      <c r="G116" s="5">
        <f t="shared" si="2"/>
        <v>134751.4915</v>
      </c>
      <c r="H116" s="5">
        <f t="shared" si="3"/>
        <v>0.72999999998137355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78335.55</v>
      </c>
      <c r="D117" s="4">
        <f>'PR-RAS'!E121</f>
        <v>380835.78</v>
      </c>
      <c r="E117" s="4">
        <v>0</v>
      </c>
      <c r="F117" s="4">
        <v>0</v>
      </c>
      <c r="G117" s="5">
        <f t="shared" si="2"/>
        <v>97440.824760000018</v>
      </c>
      <c r="H117" s="5">
        <f t="shared" si="3"/>
        <v>0.66999999996914994</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104271.81</v>
      </c>
      <c r="D118" s="4">
        <f>'PR-RAS'!E122</f>
        <v>113736.59</v>
      </c>
      <c r="E118" s="4">
        <v>0</v>
      </c>
      <c r="F118" s="4">
        <v>0</v>
      </c>
      <c r="G118" s="5">
        <f t="shared" si="2"/>
        <v>38814.163829999998</v>
      </c>
      <c r="H118" s="5">
        <f t="shared" si="3"/>
        <v>0.60000000000582077</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8211.64</v>
      </c>
      <c r="D120" s="4">
        <f>'PR-RAS'!E124</f>
        <v>7361.79</v>
      </c>
      <c r="E120" s="4">
        <v>0</v>
      </c>
      <c r="F120" s="4">
        <v>0</v>
      </c>
      <c r="G120" s="5">
        <f t="shared" si="2"/>
        <v>2729.2911800000002</v>
      </c>
      <c r="H120" s="5">
        <f t="shared" si="3"/>
        <v>0.57000000000061846</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8211.64</v>
      </c>
      <c r="D121" s="4">
        <f>'PR-RAS'!E125</f>
        <v>7361.79</v>
      </c>
      <c r="E121" s="4">
        <v>0</v>
      </c>
      <c r="F121" s="4">
        <v>0</v>
      </c>
      <c r="G121" s="5">
        <f t="shared" si="2"/>
        <v>2752.2264</v>
      </c>
      <c r="H121" s="5">
        <f t="shared" si="3"/>
        <v>0.57000000000061846</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8211.64</v>
      </c>
      <c r="D123" s="4">
        <f>'PR-RAS'!E127</f>
        <v>7361.79</v>
      </c>
      <c r="E123" s="4">
        <v>0</v>
      </c>
      <c r="F123" s="4">
        <v>0</v>
      </c>
      <c r="G123" s="5">
        <f t="shared" si="2"/>
        <v>2798.0968400000002</v>
      </c>
      <c r="H123" s="5">
        <f t="shared" si="3"/>
        <v>0.57000000000061846</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4636.38</v>
      </c>
      <c r="E135" s="4">
        <v>0</v>
      </c>
      <c r="F135" s="4">
        <v>0</v>
      </c>
      <c r="G135" s="5">
        <f t="shared" si="4"/>
        <v>1242.5498400000001</v>
      </c>
      <c r="H135" s="5">
        <f t="shared" si="5"/>
        <v>0.38000000000010914</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4636.38</v>
      </c>
      <c r="E136" s="4">
        <v>0</v>
      </c>
      <c r="F136" s="4">
        <v>0</v>
      </c>
      <c r="G136" s="5">
        <f t="shared" si="4"/>
        <v>1251.8226000000002</v>
      </c>
      <c r="H136" s="5">
        <f t="shared" si="5"/>
        <v>0.38000000000010914</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4636.38</v>
      </c>
      <c r="E145" s="4">
        <v>0</v>
      </c>
      <c r="F145" s="4">
        <v>0</v>
      </c>
      <c r="G145" s="5">
        <f t="shared" si="4"/>
        <v>1335.2774399999998</v>
      </c>
      <c r="H145" s="5">
        <f t="shared" si="5"/>
        <v>0.38000000000010914</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1549435.25</v>
      </c>
      <c r="D147" s="4">
        <f>'PR-RAS'!E151</f>
        <v>1794309.6830000002</v>
      </c>
      <c r="E147" s="4">
        <v>0</v>
      </c>
      <c r="F147" s="4">
        <v>0</v>
      </c>
      <c r="G147" s="5">
        <f t="shared" si="4"/>
        <v>750155.97393600002</v>
      </c>
      <c r="H147" s="5">
        <f t="shared" si="5"/>
        <v>0.5669999998062849</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230903.61</v>
      </c>
      <c r="D148" s="4">
        <f>'PR-RAS'!E152</f>
        <v>369814.43000000005</v>
      </c>
      <c r="E148" s="4">
        <v>0</v>
      </c>
      <c r="F148" s="4">
        <v>0</v>
      </c>
      <c r="G148" s="5">
        <f t="shared" si="4"/>
        <v>142668.27309</v>
      </c>
      <c r="H148" s="5">
        <f t="shared" si="5"/>
        <v>0.82000000006519258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188909.53</v>
      </c>
      <c r="D149" s="4">
        <f>'PR-RAS'!E153</f>
        <v>291026.59000000003</v>
      </c>
      <c r="E149" s="4">
        <v>0</v>
      </c>
      <c r="F149" s="4">
        <v>0</v>
      </c>
      <c r="G149" s="5">
        <f t="shared" si="4"/>
        <v>114102.48108000001</v>
      </c>
      <c r="H149" s="5">
        <f t="shared" si="5"/>
        <v>0.87999999997555278</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188909.53</v>
      </c>
      <c r="D150" s="4">
        <f>'PR-RAS'!E154</f>
        <v>291026.59000000003</v>
      </c>
      <c r="E150" s="4">
        <v>0</v>
      </c>
      <c r="F150" s="4">
        <v>0</v>
      </c>
      <c r="G150" s="5">
        <f t="shared" si="4"/>
        <v>114873.44379</v>
      </c>
      <c r="H150" s="5">
        <f t="shared" si="5"/>
        <v>0.87999999997555278</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13002.18</v>
      </c>
      <c r="D154" s="4">
        <f>'PR-RAS'!E158</f>
        <v>34052.43</v>
      </c>
      <c r="E154" s="4">
        <v>0</v>
      </c>
      <c r="F154" s="4">
        <v>0</v>
      </c>
      <c r="G154" s="5">
        <f t="shared" si="4"/>
        <v>12409.377120000001</v>
      </c>
      <c r="H154" s="5">
        <f t="shared" si="5"/>
        <v>0.61000000000058208</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28991.9</v>
      </c>
      <c r="D155" s="4">
        <f>'PR-RAS'!E159</f>
        <v>44735.41</v>
      </c>
      <c r="E155" s="4">
        <v>0</v>
      </c>
      <c r="F155" s="4">
        <v>0</v>
      </c>
      <c r="G155" s="5">
        <f t="shared" si="4"/>
        <v>18243.258880000001</v>
      </c>
      <c r="H155" s="5">
        <f t="shared" si="5"/>
        <v>0.51000000000203727</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28991.9</v>
      </c>
      <c r="D157" s="4">
        <f>'PR-RAS'!E161</f>
        <v>44735.41</v>
      </c>
      <c r="E157" s="4">
        <v>0</v>
      </c>
      <c r="F157" s="4">
        <v>0</v>
      </c>
      <c r="G157" s="5">
        <f t="shared" si="4"/>
        <v>18480.18432</v>
      </c>
      <c r="H157" s="5">
        <f t="shared" si="5"/>
        <v>0.51000000000203727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1007028.81</v>
      </c>
      <c r="D159" s="4">
        <f>'PR-RAS'!E163</f>
        <v>1093101.0530000001</v>
      </c>
      <c r="E159" s="4">
        <v>0</v>
      </c>
      <c r="F159" s="4">
        <v>0</v>
      </c>
      <c r="G159" s="5">
        <f t="shared" si="4"/>
        <v>504530.48472800001</v>
      </c>
      <c r="H159" s="5">
        <f t="shared" si="5"/>
        <v>0.24300000001676381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5375.41</v>
      </c>
      <c r="D160" s="4">
        <f>'PR-RAS'!E164</f>
        <v>8057.84</v>
      </c>
      <c r="E160" s="4">
        <v>0</v>
      </c>
      <c r="F160" s="4">
        <v>0</v>
      </c>
      <c r="G160" s="5">
        <f t="shared" si="4"/>
        <v>3417.08331</v>
      </c>
      <c r="H160" s="5">
        <f t="shared" si="5"/>
        <v>0.56999999999970896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1604.18</v>
      </c>
      <c r="D161" s="4">
        <f>'PR-RAS'!E165</f>
        <v>1151.46</v>
      </c>
      <c r="E161" s="4">
        <v>0</v>
      </c>
      <c r="F161" s="4">
        <v>0</v>
      </c>
      <c r="G161" s="5">
        <f t="shared" si="4"/>
        <v>625.13600000000008</v>
      </c>
      <c r="H161" s="5">
        <f t="shared" si="5"/>
        <v>0.64000000000010004</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2990.47</v>
      </c>
      <c r="D162" s="4">
        <f>'PR-RAS'!E166</f>
        <v>4615.13</v>
      </c>
      <c r="E162" s="4">
        <v>0</v>
      </c>
      <c r="F162" s="4">
        <v>0</v>
      </c>
      <c r="G162" s="5">
        <f t="shared" si="4"/>
        <v>1967.5375300000001</v>
      </c>
      <c r="H162" s="5">
        <f t="shared" si="5"/>
        <v>0.59999999999990905</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780.76</v>
      </c>
      <c r="D163" s="4">
        <f>'PR-RAS'!E167</f>
        <v>2291.25</v>
      </c>
      <c r="E163" s="4">
        <v>0</v>
      </c>
      <c r="F163" s="4">
        <v>0</v>
      </c>
      <c r="G163" s="5">
        <f t="shared" si="4"/>
        <v>868.84812000000011</v>
      </c>
      <c r="H163" s="5">
        <f t="shared" si="5"/>
        <v>0.49000000000000909</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117868.45000000001</v>
      </c>
      <c r="D165" s="4">
        <f>'PR-RAS'!E169</f>
        <v>101306.26000000001</v>
      </c>
      <c r="E165" s="4">
        <v>0</v>
      </c>
      <c r="F165" s="4">
        <v>0</v>
      </c>
      <c r="G165" s="5">
        <f t="shared" si="4"/>
        <v>52558.879080000006</v>
      </c>
      <c r="H165" s="5">
        <f t="shared" si="5"/>
        <v>0.71000000002095476</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13695.56</v>
      </c>
      <c r="D166" s="4">
        <f>'PR-RAS'!E170</f>
        <v>11141.74</v>
      </c>
      <c r="E166" s="4">
        <v>0</v>
      </c>
      <c r="F166" s="4">
        <v>0</v>
      </c>
      <c r="G166" s="5">
        <f t="shared" si="4"/>
        <v>5936.5416000000005</v>
      </c>
      <c r="H166" s="5">
        <f t="shared" si="5"/>
        <v>0.7000000000007276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18816.599999999999</v>
      </c>
      <c r="D167" s="4">
        <f>'PR-RAS'!E171</f>
        <v>14743.11</v>
      </c>
      <c r="E167" s="4">
        <v>0</v>
      </c>
      <c r="F167" s="4">
        <v>0</v>
      </c>
      <c r="G167" s="5">
        <f t="shared" si="4"/>
        <v>8018.2681200000006</v>
      </c>
      <c r="H167" s="5">
        <f t="shared" si="5"/>
        <v>0.51000000000203727</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83871.16</v>
      </c>
      <c r="D168" s="4">
        <f>'PR-RAS'!E172</f>
        <v>71640.13</v>
      </c>
      <c r="E168" s="4">
        <v>0</v>
      </c>
      <c r="F168" s="4">
        <v>0</v>
      </c>
      <c r="G168" s="5">
        <f t="shared" si="4"/>
        <v>37934.287140000008</v>
      </c>
      <c r="H168" s="5">
        <f t="shared" si="5"/>
        <v>0.29000000000814907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0</v>
      </c>
      <c r="D169" s="4">
        <f>'PR-RAS'!E173</f>
        <v>363.17</v>
      </c>
      <c r="E169" s="4">
        <v>0</v>
      </c>
      <c r="F169" s="4">
        <v>0</v>
      </c>
      <c r="G169" s="5">
        <f t="shared" si="4"/>
        <v>122.02512000000002</v>
      </c>
      <c r="H169" s="5">
        <f t="shared" si="5"/>
        <v>0.17000000000001592</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1179.58</v>
      </c>
      <c r="D170" s="4">
        <f>'PR-RAS'!E174</f>
        <v>2784.17</v>
      </c>
      <c r="E170" s="4">
        <v>0</v>
      </c>
      <c r="F170" s="4">
        <v>0</v>
      </c>
      <c r="G170" s="5">
        <f t="shared" si="4"/>
        <v>1140.3984800000001</v>
      </c>
      <c r="H170" s="5">
        <f t="shared" si="5"/>
        <v>0.59000000000014552</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305.55</v>
      </c>
      <c r="D172" s="4">
        <f>'PR-RAS'!E176</f>
        <v>633.94000000000005</v>
      </c>
      <c r="E172" s="4">
        <v>0</v>
      </c>
      <c r="F172" s="4">
        <v>0</v>
      </c>
      <c r="G172" s="5">
        <f t="shared" si="4"/>
        <v>269.05653000000001</v>
      </c>
      <c r="H172" s="5">
        <f t="shared" si="5"/>
        <v>0.50999999999993406</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813749.15</v>
      </c>
      <c r="D173" s="4">
        <f>'PR-RAS'!E177</f>
        <v>925303.51300000004</v>
      </c>
      <c r="E173" s="4">
        <v>0</v>
      </c>
      <c r="F173" s="4">
        <v>0</v>
      </c>
      <c r="G173" s="5">
        <f t="shared" si="4"/>
        <v>458269.26227199996</v>
      </c>
      <c r="H173" s="5">
        <f t="shared" si="5"/>
        <v>0.63699999998789281</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4455.82</v>
      </c>
      <c r="D174" s="4">
        <f>'PR-RAS'!E178</f>
        <v>6736.65</v>
      </c>
      <c r="E174" s="4">
        <v>0</v>
      </c>
      <c r="F174" s="4">
        <v>0</v>
      </c>
      <c r="G174" s="5">
        <f t="shared" si="4"/>
        <v>3101.7377599999995</v>
      </c>
      <c r="H174" s="5">
        <f t="shared" si="5"/>
        <v>0.53000000000065484</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462413.17</v>
      </c>
      <c r="D175" s="4">
        <f>'PR-RAS'!E179</f>
        <v>449030.14</v>
      </c>
      <c r="E175" s="4">
        <v>0</v>
      </c>
      <c r="F175" s="4">
        <v>0</v>
      </c>
      <c r="G175" s="5">
        <f t="shared" si="4"/>
        <v>236722.38029999999</v>
      </c>
      <c r="H175" s="5">
        <f t="shared" si="5"/>
        <v>0.30999999999767169</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17321.18</v>
      </c>
      <c r="D176" s="4">
        <f>'PR-RAS'!E180</f>
        <v>19792.5</v>
      </c>
      <c r="E176" s="4">
        <v>0</v>
      </c>
      <c r="F176" s="4">
        <v>0</v>
      </c>
      <c r="G176" s="5">
        <f t="shared" si="4"/>
        <v>9958.5815000000002</v>
      </c>
      <c r="H176" s="5">
        <f t="shared" si="5"/>
        <v>0.68000000000029104</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210778.83</v>
      </c>
      <c r="D177" s="4">
        <f>'PR-RAS'!E181</f>
        <v>271713.42</v>
      </c>
      <c r="E177" s="4">
        <v>0</v>
      </c>
      <c r="F177" s="4">
        <v>0</v>
      </c>
      <c r="G177" s="5">
        <f t="shared" si="4"/>
        <v>132740.19791999998</v>
      </c>
      <c r="H177" s="5">
        <f t="shared" si="5"/>
        <v>0.58999999999650754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105.28</v>
      </c>
      <c r="D178" s="4">
        <f>'PR-RAS'!E182</f>
        <v>151.72999999999999</v>
      </c>
      <c r="E178" s="4">
        <v>0</v>
      </c>
      <c r="F178" s="4">
        <v>0</v>
      </c>
      <c r="G178" s="5">
        <f t="shared" si="4"/>
        <v>72.346980000000002</v>
      </c>
      <c r="H178" s="5">
        <f t="shared" si="5"/>
        <v>0.55000000000001137</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1479.92</v>
      </c>
      <c r="D179" s="4">
        <f>'PR-RAS'!E183</f>
        <v>1586.62</v>
      </c>
      <c r="E179" s="4">
        <v>0</v>
      </c>
      <c r="F179" s="4">
        <v>0</v>
      </c>
      <c r="G179" s="5">
        <f t="shared" si="4"/>
        <v>828.26247999999998</v>
      </c>
      <c r="H179" s="5">
        <f t="shared" si="5"/>
        <v>0.46000000000003638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79828.08</v>
      </c>
      <c r="D180" s="4">
        <f>'PR-RAS'!E184</f>
        <v>129570.773</v>
      </c>
      <c r="E180" s="4">
        <v>0</v>
      </c>
      <c r="F180" s="4">
        <v>0</v>
      </c>
      <c r="G180" s="5">
        <f t="shared" si="4"/>
        <v>60675.563053999998</v>
      </c>
      <c r="H180" s="5">
        <f t="shared" si="5"/>
        <v>0.30700000000069849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16610.990000000002</v>
      </c>
      <c r="D181" s="4">
        <f>'PR-RAS'!E185</f>
        <v>23280.51</v>
      </c>
      <c r="E181" s="4">
        <v>0</v>
      </c>
      <c r="F181" s="4">
        <v>0</v>
      </c>
      <c r="G181" s="5">
        <f t="shared" si="4"/>
        <v>11370.961799999999</v>
      </c>
      <c r="H181" s="5">
        <f t="shared" si="5"/>
        <v>0.5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20755.88</v>
      </c>
      <c r="D182" s="4">
        <f>'PR-RAS'!E186</f>
        <v>23441.17</v>
      </c>
      <c r="E182" s="4">
        <v>0</v>
      </c>
      <c r="F182" s="4">
        <v>0</v>
      </c>
      <c r="G182" s="5">
        <f t="shared" si="4"/>
        <v>12242.517819999999</v>
      </c>
      <c r="H182" s="5">
        <f t="shared" si="5"/>
        <v>0.28999999999723514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70035.8</v>
      </c>
      <c r="D184" s="4">
        <f>'PR-RAS'!E188</f>
        <v>58433.440000000002</v>
      </c>
      <c r="E184" s="4">
        <v>0</v>
      </c>
      <c r="F184" s="4">
        <v>0</v>
      </c>
      <c r="G184" s="5">
        <f t="shared" si="4"/>
        <v>34203.190439999998</v>
      </c>
      <c r="H184" s="5">
        <f t="shared" si="5"/>
        <v>0.63999999999941792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11187.09</v>
      </c>
      <c r="D185" s="4">
        <f>'PR-RAS'!E189</f>
        <v>10810.94</v>
      </c>
      <c r="E185" s="4">
        <v>0</v>
      </c>
      <c r="F185" s="4">
        <v>0</v>
      </c>
      <c r="G185" s="5">
        <f t="shared" si="4"/>
        <v>6036.8504800000001</v>
      </c>
      <c r="H185" s="5">
        <f t="shared" si="5"/>
        <v>0.1499999999996362</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4896.4399999999996</v>
      </c>
      <c r="D186" s="4">
        <f>'PR-RAS'!E190</f>
        <v>4975.42</v>
      </c>
      <c r="E186" s="4">
        <v>0</v>
      </c>
      <c r="F186" s="4">
        <v>0</v>
      </c>
      <c r="G186" s="5">
        <f t="shared" si="4"/>
        <v>2746.7467999999999</v>
      </c>
      <c r="H186" s="5">
        <f t="shared" si="5"/>
        <v>0.85999999999967258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4556.67</v>
      </c>
      <c r="D187" s="4">
        <f>'PR-RAS'!E191</f>
        <v>4526.2</v>
      </c>
      <c r="E187" s="4">
        <v>0</v>
      </c>
      <c r="F187" s="4">
        <v>0</v>
      </c>
      <c r="G187" s="5">
        <f t="shared" si="4"/>
        <v>2531.2870199999998</v>
      </c>
      <c r="H187" s="5">
        <f t="shared" si="5"/>
        <v>0.52999999999974534</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2655.01</v>
      </c>
      <c r="D188" s="4">
        <f>'PR-RAS'!E192</f>
        <v>2631.12</v>
      </c>
      <c r="E188" s="4">
        <v>0</v>
      </c>
      <c r="F188" s="4">
        <v>0</v>
      </c>
      <c r="G188" s="5">
        <f t="shared" si="4"/>
        <v>1480.52575</v>
      </c>
      <c r="H188" s="5">
        <f t="shared" si="5"/>
        <v>0.13000000000010914</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32816.33</v>
      </c>
      <c r="D189" s="4">
        <f>'PR-RAS'!E193</f>
        <v>29123.73</v>
      </c>
      <c r="E189" s="4">
        <v>0</v>
      </c>
      <c r="F189" s="4">
        <v>0</v>
      </c>
      <c r="G189" s="5">
        <f t="shared" si="4"/>
        <v>17119.99252</v>
      </c>
      <c r="H189" s="5">
        <f t="shared" si="5"/>
        <v>0.60000000000218279</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13924.26</v>
      </c>
      <c r="D191" s="4">
        <f>'PR-RAS'!E195</f>
        <v>6366.03</v>
      </c>
      <c r="E191" s="4">
        <v>0</v>
      </c>
      <c r="F191" s="4">
        <v>0</v>
      </c>
      <c r="G191" s="5">
        <f t="shared" si="4"/>
        <v>5064.7007999999996</v>
      </c>
      <c r="H191" s="5">
        <f t="shared" si="5"/>
        <v>0.28999999999996362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16890.46</v>
      </c>
      <c r="D192" s="4">
        <f>'PR-RAS'!E196</f>
        <v>28451.97</v>
      </c>
      <c r="E192" s="4">
        <v>0</v>
      </c>
      <c r="F192" s="4">
        <v>0</v>
      </c>
      <c r="G192" s="5">
        <f t="shared" si="4"/>
        <v>14094.730399999999</v>
      </c>
      <c r="H192" s="5">
        <f t="shared" si="5"/>
        <v>0.48999999999796273</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16890.46</v>
      </c>
      <c r="D206" s="4">
        <f>'PR-RAS'!E210</f>
        <v>28451.97</v>
      </c>
      <c r="E206" s="4">
        <v>0</v>
      </c>
      <c r="F206" s="4">
        <v>0</v>
      </c>
      <c r="G206" s="5">
        <f t="shared" si="6"/>
        <v>15127.851999999997</v>
      </c>
      <c r="H206" s="5">
        <f t="shared" si="7"/>
        <v>0.48999999999796273</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2995.49</v>
      </c>
      <c r="D207" s="4">
        <f>'PR-RAS'!E211</f>
        <v>2516.2800000000002</v>
      </c>
      <c r="E207" s="4">
        <v>0</v>
      </c>
      <c r="F207" s="4">
        <v>0</v>
      </c>
      <c r="G207" s="5">
        <f t="shared" si="6"/>
        <v>1653.7782999999999</v>
      </c>
      <c r="H207" s="5">
        <f t="shared" si="7"/>
        <v>0.76999999999998181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166.52</v>
      </c>
      <c r="D209" s="4">
        <f>'PR-RAS'!E213</f>
        <v>39.950000000000003</v>
      </c>
      <c r="E209" s="4">
        <v>0</v>
      </c>
      <c r="F209" s="4">
        <v>0</v>
      </c>
      <c r="G209" s="5">
        <f t="shared" si="6"/>
        <v>51.255360000000003</v>
      </c>
      <c r="H209" s="5">
        <f t="shared" si="7"/>
        <v>0.52999999999998693</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13728.45</v>
      </c>
      <c r="D210" s="4">
        <f>'PR-RAS'!E214</f>
        <v>25895.74</v>
      </c>
      <c r="E210" s="4">
        <v>0</v>
      </c>
      <c r="F210" s="4">
        <v>0</v>
      </c>
      <c r="G210" s="5">
        <f t="shared" si="6"/>
        <v>13693.665370000001</v>
      </c>
      <c r="H210" s="5">
        <f t="shared" si="7"/>
        <v>0.70999999999912689</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20572.04</v>
      </c>
      <c r="D220" s="4">
        <f>'PR-RAS'!E224</f>
        <v>4555.3</v>
      </c>
      <c r="E220" s="4">
        <v>0</v>
      </c>
      <c r="F220" s="4">
        <v>0</v>
      </c>
      <c r="G220" s="5">
        <f t="shared" si="6"/>
        <v>6500.4981600000001</v>
      </c>
      <c r="H220" s="5">
        <f t="shared" si="7"/>
        <v>0.34000000000105501</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20572.04</v>
      </c>
      <c r="D227" s="4">
        <f>'PR-RAS'!E231</f>
        <v>4555.3</v>
      </c>
      <c r="E227" s="4">
        <v>0</v>
      </c>
      <c r="F227" s="4">
        <v>0</v>
      </c>
      <c r="G227" s="5">
        <f t="shared" si="6"/>
        <v>6708.27664</v>
      </c>
      <c r="H227" s="5">
        <f t="shared" si="7"/>
        <v>0.34000000000105501</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20572.04</v>
      </c>
      <c r="D228" s="4">
        <f>'PR-RAS'!E232</f>
        <v>4555.3</v>
      </c>
      <c r="E228" s="4">
        <v>0</v>
      </c>
      <c r="F228" s="4">
        <v>0</v>
      </c>
      <c r="G228" s="5">
        <f t="shared" si="6"/>
        <v>6737.95928</v>
      </c>
      <c r="H228" s="5">
        <f t="shared" si="7"/>
        <v>0.34000000000105501</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66065.45</v>
      </c>
      <c r="D248" s="4">
        <f>'PR-RAS'!E252</f>
        <v>83719.62</v>
      </c>
      <c r="E248" s="4">
        <v>0</v>
      </c>
      <c r="F248" s="4">
        <v>0</v>
      </c>
      <c r="G248" s="5">
        <f t="shared" si="6"/>
        <v>57675.658430000003</v>
      </c>
      <c r="H248" s="5">
        <f t="shared" si="7"/>
        <v>0.83000000000174623</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66065.45</v>
      </c>
      <c r="D255" s="4">
        <f>'PR-RAS'!E259</f>
        <v>83719.62</v>
      </c>
      <c r="E255" s="4">
        <v>0</v>
      </c>
      <c r="F255" s="4">
        <v>0</v>
      </c>
      <c r="G255" s="5">
        <f t="shared" si="6"/>
        <v>59310.19126</v>
      </c>
      <c r="H255" s="5">
        <f t="shared" si="7"/>
        <v>0.83000000000174623</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39560.29</v>
      </c>
      <c r="D256" s="4">
        <f>'PR-RAS'!E260</f>
        <v>44691.4</v>
      </c>
      <c r="E256" s="4">
        <v>0</v>
      </c>
      <c r="F256" s="4">
        <v>0</v>
      </c>
      <c r="G256" s="5">
        <f t="shared" si="6"/>
        <v>32880.487950000002</v>
      </c>
      <c r="H256" s="5">
        <f t="shared" si="7"/>
        <v>0.69000000000232831</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26505.16</v>
      </c>
      <c r="D257" s="4">
        <f>'PR-RAS'!E261</f>
        <v>39028.22</v>
      </c>
      <c r="E257" s="4">
        <v>0</v>
      </c>
      <c r="F257" s="4">
        <v>0</v>
      </c>
      <c r="G257" s="5">
        <f t="shared" si="6"/>
        <v>26767.769600000003</v>
      </c>
      <c r="H257" s="5">
        <f t="shared" si="7"/>
        <v>0.38000000000101863</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207974.88</v>
      </c>
      <c r="D259" s="4">
        <f>'PR-RAS'!E263</f>
        <v>214667.31</v>
      </c>
      <c r="E259" s="4">
        <v>0</v>
      </c>
      <c r="F259" s="4">
        <v>0</v>
      </c>
      <c r="G259" s="5">
        <f t="shared" si="8"/>
        <v>164425.851</v>
      </c>
      <c r="H259" s="5">
        <f t="shared" si="9"/>
        <v>0.42999999999301508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141687.44</v>
      </c>
      <c r="D260" s="4">
        <f>'PR-RAS'!E264</f>
        <v>174310.63</v>
      </c>
      <c r="E260" s="4">
        <v>0</v>
      </c>
      <c r="F260" s="4">
        <v>0</v>
      </c>
      <c r="G260" s="5">
        <f t="shared" si="8"/>
        <v>126989.95330000001</v>
      </c>
      <c r="H260" s="5">
        <f t="shared" si="9"/>
        <v>0.80999999999767169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141687.44</v>
      </c>
      <c r="D261" s="4">
        <f>'PR-RAS'!E265</f>
        <v>174310.63</v>
      </c>
      <c r="E261" s="4">
        <v>0</v>
      </c>
      <c r="F261" s="4">
        <v>0</v>
      </c>
      <c r="G261" s="5">
        <f t="shared" si="8"/>
        <v>127480.262</v>
      </c>
      <c r="H261" s="5">
        <f t="shared" si="9"/>
        <v>0.80999999999767169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66287.44</v>
      </c>
      <c r="D275" s="4">
        <f>'PR-RAS'!E279</f>
        <v>40356.679999999993</v>
      </c>
      <c r="E275" s="4">
        <v>0</v>
      </c>
      <c r="F275" s="4">
        <v>0</v>
      </c>
      <c r="G275" s="5">
        <f t="shared" si="8"/>
        <v>40278.2192</v>
      </c>
      <c r="H275" s="5">
        <f t="shared" si="9"/>
        <v>0.76000000000931323</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66287.44</v>
      </c>
      <c r="D276" s="4">
        <f>'PR-RAS'!E280</f>
        <v>34742.519999999997</v>
      </c>
      <c r="E276" s="4">
        <v>0</v>
      </c>
      <c r="F276" s="4">
        <v>0</v>
      </c>
      <c r="G276" s="5">
        <f t="shared" si="8"/>
        <v>37337.432000000001</v>
      </c>
      <c r="H276" s="5">
        <f t="shared" si="9"/>
        <v>0.92000000000552973</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5614.16</v>
      </c>
      <c r="E279" s="4">
        <v>0</v>
      </c>
      <c r="F279" s="4">
        <v>0</v>
      </c>
      <c r="G279" s="5">
        <f t="shared" si="8"/>
        <v>3121.4729600000001</v>
      </c>
      <c r="H279" s="5">
        <f t="shared" si="9"/>
        <v>0.15999999999985448</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1549435.25</v>
      </c>
      <c r="D285" s="4">
        <f>'PR-RAS'!E289</f>
        <v>1794309.6830000002</v>
      </c>
      <c r="E285" s="4">
        <v>0</v>
      </c>
      <c r="F285" s="4">
        <v>0</v>
      </c>
      <c r="G285" s="5">
        <f t="shared" si="8"/>
        <v>1459207.510944</v>
      </c>
      <c r="H285" s="5">
        <f t="shared" si="9"/>
        <v>0.5669999998062849</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947239.60999999987</v>
      </c>
      <c r="D286" s="4">
        <f>'PR-RAS'!E290</f>
        <v>1722106.997</v>
      </c>
      <c r="E286" s="4">
        <v>0</v>
      </c>
      <c r="F286" s="4">
        <v>0</v>
      </c>
      <c r="G286" s="5">
        <f t="shared" si="8"/>
        <v>1251564.2771399999</v>
      </c>
      <c r="H286" s="5">
        <f t="shared" si="9"/>
        <v>0.39300000015646219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1121795.04</v>
      </c>
      <c r="D288" s="4">
        <f>'PR-RAS'!E292</f>
        <v>1225757.22</v>
      </c>
      <c r="E288" s="4">
        <v>0</v>
      </c>
      <c r="F288" s="4">
        <v>0</v>
      </c>
      <c r="G288" s="5">
        <f t="shared" si="8"/>
        <v>1025539.8207599999</v>
      </c>
      <c r="H288" s="5">
        <f t="shared" si="9"/>
        <v>0.26000000000931323</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404504.7</v>
      </c>
      <c r="D290" s="4">
        <f>'PR-RAS'!E294</f>
        <v>330573.14</v>
      </c>
      <c r="E290" s="4">
        <v>0</v>
      </c>
      <c r="F290" s="4">
        <v>0</v>
      </c>
      <c r="G290" s="5">
        <f t="shared" si="8"/>
        <v>307973.13321999996</v>
      </c>
      <c r="H290" s="5">
        <f t="shared" si="9"/>
        <v>0.44000000000232831</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4423.46</v>
      </c>
      <c r="D291" s="4">
        <f>'PR-RAS'!E295</f>
        <v>5118.07</v>
      </c>
      <c r="E291" s="4">
        <v>0</v>
      </c>
      <c r="F291" s="4">
        <v>0</v>
      </c>
      <c r="G291" s="5">
        <f t="shared" si="8"/>
        <v>4251.2839999999997</v>
      </c>
      <c r="H291" s="5">
        <f t="shared" si="9"/>
        <v>0.52999999999974534</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94781.42</v>
      </c>
      <c r="D293" s="4">
        <f>'PR-RAS'!E298</f>
        <v>52881.8</v>
      </c>
      <c r="E293" s="4">
        <v>0</v>
      </c>
      <c r="F293" s="4">
        <v>0</v>
      </c>
      <c r="G293" s="5">
        <f t="shared" si="8"/>
        <v>58559.145840000005</v>
      </c>
      <c r="H293" s="5">
        <f t="shared" si="9"/>
        <v>0.61999999999534339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78991.23</v>
      </c>
      <c r="D294" s="4">
        <f>'PR-RAS'!E299</f>
        <v>41280.35</v>
      </c>
      <c r="E294" s="4">
        <v>0</v>
      </c>
      <c r="F294" s="4">
        <v>0</v>
      </c>
      <c r="G294" s="5">
        <f t="shared" si="8"/>
        <v>47334.715489999995</v>
      </c>
      <c r="H294" s="5">
        <f t="shared" si="9"/>
        <v>0.57999999999447027</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78991.23</v>
      </c>
      <c r="D295" s="4">
        <f>'PR-RAS'!E300</f>
        <v>41280.35</v>
      </c>
      <c r="E295" s="4">
        <v>0</v>
      </c>
      <c r="F295" s="4">
        <v>0</v>
      </c>
      <c r="G295" s="5">
        <f t="shared" si="8"/>
        <v>47496.267419999996</v>
      </c>
      <c r="H295" s="5">
        <f t="shared" si="9"/>
        <v>0.57999999999447027</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78991.23</v>
      </c>
      <c r="D296" s="4">
        <f>'PR-RAS'!E301</f>
        <v>41280.35</v>
      </c>
      <c r="E296" s="4">
        <v>0</v>
      </c>
      <c r="F296" s="4">
        <v>0</v>
      </c>
      <c r="G296" s="5">
        <f t="shared" si="8"/>
        <v>47657.819349999998</v>
      </c>
      <c r="H296" s="5">
        <f t="shared" si="9"/>
        <v>0.57999999999447027</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15790.19</v>
      </c>
      <c r="D306" s="4">
        <f>'PR-RAS'!E311</f>
        <v>11601.45</v>
      </c>
      <c r="E306" s="4">
        <v>0</v>
      </c>
      <c r="F306" s="4">
        <v>0</v>
      </c>
      <c r="G306" s="5">
        <f t="shared" si="8"/>
        <v>11892.892450000001</v>
      </c>
      <c r="H306" s="5">
        <f t="shared" si="9"/>
        <v>0.64000000000123691</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15790.19</v>
      </c>
      <c r="D307" s="4">
        <f>'PR-RAS'!E312</f>
        <v>11601.45</v>
      </c>
      <c r="E307" s="4">
        <v>0</v>
      </c>
      <c r="F307" s="4">
        <v>0</v>
      </c>
      <c r="G307" s="5">
        <f t="shared" si="8"/>
        <v>11931.885540000001</v>
      </c>
      <c r="H307" s="5">
        <f t="shared" si="9"/>
        <v>0.64000000000123691</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15790.19</v>
      </c>
      <c r="D311" s="4">
        <f>'PR-RAS'!E316</f>
        <v>11601.45</v>
      </c>
      <c r="E311" s="4">
        <v>0</v>
      </c>
      <c r="F311" s="4">
        <v>0</v>
      </c>
      <c r="G311" s="5">
        <f t="shared" si="8"/>
        <v>12087.857900000001</v>
      </c>
      <c r="H311" s="5">
        <f t="shared" si="9"/>
        <v>0.64000000000123691</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938058.85</v>
      </c>
      <c r="D345" s="4">
        <f>'PR-RAS'!E350</f>
        <v>1697904.32</v>
      </c>
      <c r="E345" s="4">
        <v>0</v>
      </c>
      <c r="F345" s="4">
        <v>0</v>
      </c>
      <c r="G345" s="5">
        <f t="shared" si="10"/>
        <v>1490850.41656</v>
      </c>
      <c r="H345" s="5">
        <f t="shared" si="11"/>
        <v>0.47000000008847564</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6304.34</v>
      </c>
      <c r="D346" s="4">
        <f>'PR-RAS'!E351</f>
        <v>15000</v>
      </c>
      <c r="E346" s="4">
        <v>0</v>
      </c>
      <c r="F346" s="4">
        <v>0</v>
      </c>
      <c r="G346" s="5">
        <f t="shared" si="10"/>
        <v>12524.997299999997</v>
      </c>
      <c r="H346" s="5">
        <f t="shared" si="11"/>
        <v>0.34000000000014552</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6304.34</v>
      </c>
      <c r="D351" s="4">
        <f>'PR-RAS'!E356</f>
        <v>15000</v>
      </c>
      <c r="E351" s="4">
        <v>0</v>
      </c>
      <c r="F351" s="4">
        <v>0</v>
      </c>
      <c r="G351" s="5">
        <f t="shared" si="10"/>
        <v>12706.518999999998</v>
      </c>
      <c r="H351" s="5">
        <f t="shared" si="11"/>
        <v>0.34000000000014552</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6304.34</v>
      </c>
      <c r="D357" s="4">
        <f>'PR-RAS'!E362</f>
        <v>15000</v>
      </c>
      <c r="E357" s="4">
        <v>0</v>
      </c>
      <c r="F357" s="4">
        <v>0</v>
      </c>
      <c r="G357" s="5">
        <f t="shared" si="10"/>
        <v>12924.345039999998</v>
      </c>
      <c r="H357" s="5">
        <f t="shared" si="11"/>
        <v>0.34000000000014552</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931754.51</v>
      </c>
      <c r="D358" s="4">
        <f>'PR-RAS'!E363</f>
        <v>1682904.32</v>
      </c>
      <c r="E358" s="4">
        <v>0</v>
      </c>
      <c r="F358" s="4">
        <v>0</v>
      </c>
      <c r="G358" s="5">
        <f t="shared" si="10"/>
        <v>1534230.04455</v>
      </c>
      <c r="H358" s="5">
        <f t="shared" si="11"/>
        <v>0.81000000005587935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840402.48</v>
      </c>
      <c r="D359" s="4">
        <f>'PR-RAS'!E364</f>
        <v>1563384.52</v>
      </c>
      <c r="E359" s="4">
        <v>0</v>
      </c>
      <c r="F359" s="4">
        <v>0</v>
      </c>
      <c r="G359" s="5">
        <f t="shared" si="10"/>
        <v>1420247.4041599999</v>
      </c>
      <c r="H359" s="5">
        <f t="shared" si="11"/>
        <v>0.9599999999627471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430702.13</v>
      </c>
      <c r="D361" s="4">
        <f>'PR-RAS'!E366</f>
        <v>0</v>
      </c>
      <c r="E361" s="4">
        <v>0</v>
      </c>
      <c r="F361" s="4">
        <v>0</v>
      </c>
      <c r="G361" s="5">
        <f t="shared" si="10"/>
        <v>155052.76679999998</v>
      </c>
      <c r="H361" s="5">
        <f t="shared" si="11"/>
        <v>0.13000000000465661</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409700.35</v>
      </c>
      <c r="D363" s="4">
        <f>'PR-RAS'!E368</f>
        <v>1563384.52</v>
      </c>
      <c r="E363" s="4">
        <v>0</v>
      </c>
      <c r="F363" s="4">
        <v>0</v>
      </c>
      <c r="G363" s="5">
        <f t="shared" si="10"/>
        <v>1280201.91918</v>
      </c>
      <c r="H363" s="5">
        <f t="shared" si="11"/>
        <v>0.82999999995809048</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75830.149999999994</v>
      </c>
      <c r="D364" s="4">
        <f>'PR-RAS'!E369</f>
        <v>106419.03</v>
      </c>
      <c r="E364" s="4">
        <v>0</v>
      </c>
      <c r="F364" s="4">
        <v>0</v>
      </c>
      <c r="G364" s="5">
        <f t="shared" si="10"/>
        <v>104786.56022999999</v>
      </c>
      <c r="H364" s="5">
        <f t="shared" si="11"/>
        <v>0.17999999999301508</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747.5</v>
      </c>
      <c r="D365" s="4">
        <f>'PR-RAS'!E370</f>
        <v>7247.79</v>
      </c>
      <c r="E365" s="4">
        <v>0</v>
      </c>
      <c r="F365" s="4">
        <v>0</v>
      </c>
      <c r="G365" s="5">
        <f t="shared" si="10"/>
        <v>5548.4811199999995</v>
      </c>
      <c r="H365" s="5">
        <f t="shared" si="11"/>
        <v>0.71000000000003638</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369.2</v>
      </c>
      <c r="E366" s="4">
        <v>0</v>
      </c>
      <c r="F366" s="4">
        <v>0</v>
      </c>
      <c r="G366" s="5">
        <f t="shared" si="10"/>
        <v>269.51599999999996</v>
      </c>
      <c r="H366" s="5">
        <f t="shared" si="11"/>
        <v>0.19999999999998863</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3310.31</v>
      </c>
      <c r="E367" s="4">
        <v>0</v>
      </c>
      <c r="F367" s="4">
        <v>0</v>
      </c>
      <c r="G367" s="5">
        <f t="shared" si="10"/>
        <v>2423.1469199999997</v>
      </c>
      <c r="H367" s="5">
        <f t="shared" si="11"/>
        <v>0.30999999999994543</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75082.649999999994</v>
      </c>
      <c r="D371" s="4">
        <f>'PR-RAS'!E376</f>
        <v>95491.73</v>
      </c>
      <c r="E371" s="4">
        <v>0</v>
      </c>
      <c r="F371" s="4">
        <v>0</v>
      </c>
      <c r="G371" s="5">
        <f t="shared" si="10"/>
        <v>98444.460699999996</v>
      </c>
      <c r="H371" s="5">
        <f t="shared" si="11"/>
        <v>0.6200000000098953</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11600</v>
      </c>
      <c r="D373" s="4">
        <f>'PR-RAS'!E378</f>
        <v>0</v>
      </c>
      <c r="E373" s="4">
        <v>0</v>
      </c>
      <c r="F373" s="4">
        <v>0</v>
      </c>
      <c r="G373" s="5">
        <f t="shared" si="10"/>
        <v>4315.2</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11600</v>
      </c>
      <c r="D374" s="4">
        <f>'PR-RAS'!E379</f>
        <v>0</v>
      </c>
      <c r="E374" s="4">
        <v>0</v>
      </c>
      <c r="F374" s="4">
        <v>0</v>
      </c>
      <c r="G374" s="5">
        <f t="shared" si="10"/>
        <v>4326.8</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3921.88</v>
      </c>
      <c r="D386" s="4">
        <f>'PR-RAS'!E391</f>
        <v>13100.77</v>
      </c>
      <c r="E386" s="4">
        <v>0</v>
      </c>
      <c r="F386" s="4">
        <v>0</v>
      </c>
      <c r="G386" s="5">
        <f t="shared" ref="G386:G449" si="12">(B386/1000)*(C386*1+D386*2)</f>
        <v>11597.5167</v>
      </c>
      <c r="H386" s="5">
        <f t="shared" ref="H386:H449" si="13">ABS(C386-ROUND(C386,0))+ABS(D386-ROUND(D386,0))</f>
        <v>0.3499999999994543</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3921.88</v>
      </c>
      <c r="D388" s="4">
        <f>'PR-RAS'!E393</f>
        <v>740.95</v>
      </c>
      <c r="E388" s="4">
        <v>0</v>
      </c>
      <c r="F388" s="4">
        <v>0</v>
      </c>
      <c r="G388" s="5">
        <f t="shared" si="12"/>
        <v>2091.2628600000003</v>
      </c>
      <c r="H388" s="5">
        <f t="shared" si="13"/>
        <v>0.16999999999984539</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12359.82</v>
      </c>
      <c r="E390" s="4">
        <v>0</v>
      </c>
      <c r="F390" s="4">
        <v>0</v>
      </c>
      <c r="G390" s="5">
        <f t="shared" si="12"/>
        <v>9615.9399599999997</v>
      </c>
      <c r="H390" s="5">
        <f t="shared" si="13"/>
        <v>0.18000000000029104</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843277.42999999993</v>
      </c>
      <c r="D403" s="4">
        <f>'PR-RAS'!E408</f>
        <v>1645022.52</v>
      </c>
      <c r="E403" s="4">
        <v>0</v>
      </c>
      <c r="F403" s="4">
        <v>0</v>
      </c>
      <c r="G403" s="5">
        <f t="shared" si="12"/>
        <v>1661595.6329399999</v>
      </c>
      <c r="H403" s="5">
        <f t="shared" si="13"/>
        <v>0.90999999991618097</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115209.47</v>
      </c>
      <c r="D406" s="4">
        <f>'PR-RAS'!E411</f>
        <v>483405.48</v>
      </c>
      <c r="E406" s="4">
        <v>0</v>
      </c>
      <c r="F406" s="4">
        <v>0</v>
      </c>
      <c r="G406" s="5">
        <f t="shared" si="12"/>
        <v>438218.27415000001</v>
      </c>
      <c r="H406" s="5">
        <f t="shared" si="13"/>
        <v>0.9499999999825377</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2591456.2799999998</v>
      </c>
      <c r="D407" s="4">
        <f>'PR-RAS'!E412</f>
        <v>3569298.48</v>
      </c>
      <c r="E407" s="4">
        <v>0</v>
      </c>
      <c r="F407" s="4">
        <v>0</v>
      </c>
      <c r="G407" s="5">
        <f t="shared" si="12"/>
        <v>3950401.6154400003</v>
      </c>
      <c r="H407" s="5">
        <f t="shared" si="13"/>
        <v>0.75999999977648258</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2487494.1</v>
      </c>
      <c r="D408" s="4">
        <f>'PR-RAS'!E413</f>
        <v>3492214.0030000005</v>
      </c>
      <c r="E408" s="4">
        <v>0</v>
      </c>
      <c r="F408" s="4">
        <v>0</v>
      </c>
      <c r="G408" s="5">
        <f t="shared" si="12"/>
        <v>3855072.2971419999</v>
      </c>
      <c r="H408" s="5">
        <f t="shared" si="13"/>
        <v>0.10300000058487058</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103962.1799999997</v>
      </c>
      <c r="D409" s="4">
        <f>'PR-RAS'!E414</f>
        <v>77084.47699999949</v>
      </c>
      <c r="E409" s="4">
        <v>0</v>
      </c>
      <c r="F409" s="4">
        <v>0</v>
      </c>
      <c r="G409" s="5">
        <f t="shared" si="12"/>
        <v>105317.50267199945</v>
      </c>
      <c r="H409" s="5">
        <f t="shared" si="13"/>
        <v>0.65699999919161201</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1121795.04</v>
      </c>
      <c r="D411" s="4">
        <f>'PR-RAS'!E416</f>
        <v>1225757.22</v>
      </c>
      <c r="E411" s="4">
        <v>0</v>
      </c>
      <c r="F411" s="4">
        <v>0</v>
      </c>
      <c r="G411" s="5">
        <f t="shared" si="12"/>
        <v>1465056.8868</v>
      </c>
      <c r="H411" s="5">
        <f t="shared" si="13"/>
        <v>0.26000000000931323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519714.17000000004</v>
      </c>
      <c r="D413" s="4">
        <f>'PR-RAS'!E418</f>
        <v>813978.62</v>
      </c>
      <c r="E413" s="4">
        <v>0</v>
      </c>
      <c r="F413" s="4">
        <v>0</v>
      </c>
      <c r="G413" s="5">
        <f t="shared" si="12"/>
        <v>884840.62092000002</v>
      </c>
      <c r="H413" s="5">
        <f t="shared" si="13"/>
        <v>0.55000000004656613</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2591456.2799999998</v>
      </c>
      <c r="D633" s="4">
        <f>'PR-RAS'!E639</f>
        <v>3569298.48</v>
      </c>
      <c r="E633" s="4">
        <v>0</v>
      </c>
      <c r="F633" s="4">
        <v>0</v>
      </c>
      <c r="G633" s="5">
        <f t="shared" si="18"/>
        <v>6149393.6476800004</v>
      </c>
      <c r="H633" s="5">
        <f t="shared" si="19"/>
        <v>0.75999999977648258</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2487494.1</v>
      </c>
      <c r="D634" s="4">
        <f>'PR-RAS'!E640</f>
        <v>3492214.0030000005</v>
      </c>
      <c r="E634" s="4">
        <v>0</v>
      </c>
      <c r="F634" s="4">
        <v>0</v>
      </c>
      <c r="G634" s="5">
        <f t="shared" si="18"/>
        <v>5995726.6930980003</v>
      </c>
      <c r="H634" s="5">
        <f t="shared" si="19"/>
        <v>0.10300000058487058</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103962.1799999997</v>
      </c>
      <c r="D635" s="4">
        <f>'PR-RAS'!E641</f>
        <v>77084.47699999949</v>
      </c>
      <c r="E635" s="4">
        <v>0</v>
      </c>
      <c r="F635" s="4">
        <v>0</v>
      </c>
      <c r="G635" s="5">
        <f t="shared" si="18"/>
        <v>163655.13895599917</v>
      </c>
      <c r="H635" s="5">
        <f t="shared" si="19"/>
        <v>0.65699999919161201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1121795.04</v>
      </c>
      <c r="D637" s="4">
        <f>'PR-RAS'!E643</f>
        <v>1225757.22</v>
      </c>
      <c r="E637" s="4">
        <v>0</v>
      </c>
      <c r="F637" s="4">
        <v>0</v>
      </c>
      <c r="G637" s="5">
        <f t="shared" si="18"/>
        <v>2272624.8292800002</v>
      </c>
      <c r="H637" s="5">
        <f t="shared" si="19"/>
        <v>0.26000000000931323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1225757.2199999997</v>
      </c>
      <c r="D639" s="4">
        <f>'PR-RAS'!E645</f>
        <v>1302841.6969999995</v>
      </c>
      <c r="E639" s="4">
        <v>0</v>
      </c>
      <c r="F639" s="4">
        <v>0</v>
      </c>
      <c r="G639" s="5">
        <f t="shared" si="18"/>
        <v>2444459.1117319991</v>
      </c>
      <c r="H639" s="5">
        <f t="shared" si="19"/>
        <v>0.52300000027753413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25313.360000000001</v>
      </c>
      <c r="D641" s="4">
        <f>'PR-RAS'!E647</f>
        <v>40614.69</v>
      </c>
      <c r="E641" s="4">
        <v>0</v>
      </c>
      <c r="F641" s="4">
        <v>0</v>
      </c>
      <c r="G641" s="5">
        <f t="shared" si="18"/>
        <v>68187.353600000002</v>
      </c>
      <c r="H641" s="5">
        <f t="shared" si="19"/>
        <v>0.66999999999825377</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1257543.75</v>
      </c>
      <c r="D642" s="4">
        <f>'PR-RAS'!E649</f>
        <v>1539517.73</v>
      </c>
      <c r="E642" s="4">
        <v>0</v>
      </c>
      <c r="F642" s="4">
        <v>0</v>
      </c>
      <c r="G642" s="5">
        <f t="shared" ref="G642:G705" si="20">(B642/1000)*(C642*1+D642*2)</f>
        <v>2779747.27361</v>
      </c>
      <c r="H642" s="5">
        <f t="shared" ref="H642:H705" si="21">ABS(C642-ROUND(C642,0))+ABS(D642-ROUND(D642,0))</f>
        <v>0.52000000001862645</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3184662.89</v>
      </c>
      <c r="D643" s="4">
        <f>'PR-RAS'!E650</f>
        <v>4053612.82</v>
      </c>
      <c r="E643" s="4">
        <v>0</v>
      </c>
      <c r="F643" s="4">
        <v>0</v>
      </c>
      <c r="G643" s="5">
        <f t="shared" si="20"/>
        <v>7249392.4362599999</v>
      </c>
      <c r="H643" s="5">
        <f t="shared" si="21"/>
        <v>0.2900000000372529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2902688.91</v>
      </c>
      <c r="D644" s="4">
        <f>'PR-RAS'!E651</f>
        <v>4176790.06</v>
      </c>
      <c r="E644" s="4">
        <v>0</v>
      </c>
      <c r="F644" s="4">
        <v>0</v>
      </c>
      <c r="G644" s="5">
        <f t="shared" si="20"/>
        <v>7237780.9862900013</v>
      </c>
      <c r="H644" s="5">
        <f t="shared" si="21"/>
        <v>0.14999999990686774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1539517.7300000004</v>
      </c>
      <c r="D645" s="4">
        <f>'PR-RAS'!E652</f>
        <v>1416340.4899999998</v>
      </c>
      <c r="E645" s="4">
        <v>0</v>
      </c>
      <c r="F645" s="4">
        <v>0</v>
      </c>
      <c r="G645" s="5">
        <f t="shared" si="20"/>
        <v>2815695.96924</v>
      </c>
      <c r="H645" s="5">
        <f t="shared" si="21"/>
        <v>0.75999999931082129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6</v>
      </c>
      <c r="D646" s="4">
        <f>'PR-RAS'!E653</f>
        <v>7</v>
      </c>
      <c r="E646" s="4">
        <v>0</v>
      </c>
      <c r="F646" s="4">
        <v>0</v>
      </c>
      <c r="G646" s="5">
        <f t="shared" si="20"/>
        <v>12.9</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8</v>
      </c>
      <c r="D647" s="4">
        <f>'PR-RAS'!E654</f>
        <v>14</v>
      </c>
      <c r="E647" s="4">
        <v>0</v>
      </c>
      <c r="F647" s="4">
        <v>0</v>
      </c>
      <c r="G647" s="5">
        <f t="shared" si="20"/>
        <v>23.256</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6</v>
      </c>
      <c r="D648" s="4">
        <f>'PR-RAS'!E655</f>
        <v>7</v>
      </c>
      <c r="E648" s="4">
        <v>0</v>
      </c>
      <c r="F648" s="4">
        <v>0</v>
      </c>
      <c r="G648" s="5">
        <f t="shared" si="20"/>
        <v>12.940000000000001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8</v>
      </c>
      <c r="D649" s="4">
        <f>'PR-RAS'!E656</f>
        <v>14</v>
      </c>
      <c r="E649" s="4">
        <v>0</v>
      </c>
      <c r="F649" s="4">
        <v>0</v>
      </c>
      <c r="G649" s="5">
        <f t="shared" si="20"/>
        <v>23.327999999999999</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348.59</v>
      </c>
      <c r="D653" s="4">
        <f>'PR-RAS'!E660</f>
        <v>0</v>
      </c>
      <c r="E653" s="4">
        <v>0</v>
      </c>
      <c r="F653" s="4">
        <v>0</v>
      </c>
      <c r="G653" s="5">
        <f t="shared" si="20"/>
        <v>227.28067999999999</v>
      </c>
      <c r="H653" s="5">
        <f t="shared" si="21"/>
        <v>0.41000000000002501</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55334</v>
      </c>
      <c r="D654" s="4">
        <f>'PR-RAS'!E661</f>
        <v>36369</v>
      </c>
      <c r="E654" s="4">
        <v>0</v>
      </c>
      <c r="F654" s="4">
        <v>0</v>
      </c>
      <c r="G654" s="5">
        <f t="shared" si="20"/>
        <v>83631.016000000003</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20000</v>
      </c>
      <c r="D655" s="4">
        <f>'PR-RAS'!E662</f>
        <v>35000</v>
      </c>
      <c r="E655" s="4">
        <v>0</v>
      </c>
      <c r="F655" s="4">
        <v>0</v>
      </c>
      <c r="G655" s="5">
        <f t="shared" si="20"/>
        <v>58860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335600</v>
      </c>
      <c r="D658" s="4">
        <f>'PR-RAS'!E665</f>
        <v>170000</v>
      </c>
      <c r="E658" s="4">
        <v>0</v>
      </c>
      <c r="F658" s="4">
        <v>0</v>
      </c>
      <c r="G658" s="5">
        <f t="shared" si="20"/>
        <v>443869.2</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51090</v>
      </c>
      <c r="E666" s="4">
        <v>0</v>
      </c>
      <c r="F666" s="4">
        <v>0</v>
      </c>
      <c r="G666" s="5">
        <f t="shared" si="20"/>
        <v>67949.7</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345.6</v>
      </c>
      <c r="D668" s="4">
        <f>'PR-RAS'!E675</f>
        <v>403.2</v>
      </c>
      <c r="E668" s="4">
        <v>0</v>
      </c>
      <c r="F668" s="4">
        <v>0</v>
      </c>
      <c r="G668" s="5">
        <f t="shared" si="20"/>
        <v>768.38400000000001</v>
      </c>
      <c r="H668" s="5">
        <f t="shared" si="21"/>
        <v>0.59999999999996589</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1792.13</v>
      </c>
      <c r="D691" s="4">
        <f>'PR-RAS'!E698</f>
        <v>254171.99</v>
      </c>
      <c r="E691" s="4">
        <v>0</v>
      </c>
      <c r="F691" s="4">
        <v>0</v>
      </c>
      <c r="G691" s="5">
        <f t="shared" si="20"/>
        <v>351993.91589999996</v>
      </c>
      <c r="H691" s="5">
        <f t="shared" si="21"/>
        <v>0.14000000000942237</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2990.47</v>
      </c>
      <c r="D711" s="4">
        <f>'PR-RAS'!E718</f>
        <v>4615.13</v>
      </c>
      <c r="E711" s="4">
        <v>0</v>
      </c>
      <c r="F711" s="4">
        <v>0</v>
      </c>
      <c r="G711" s="5">
        <f t="shared" si="22"/>
        <v>8676.7182999999986</v>
      </c>
      <c r="H711" s="5">
        <f t="shared" si="23"/>
        <v>0.59999999999990905</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464.92</v>
      </c>
      <c r="D713" s="4">
        <f>'PR-RAS'!E720</f>
        <v>541.32000000000005</v>
      </c>
      <c r="E713" s="4">
        <v>0</v>
      </c>
      <c r="F713" s="4">
        <v>0</v>
      </c>
      <c r="G713" s="5">
        <f t="shared" si="22"/>
        <v>1101.8627200000001</v>
      </c>
      <c r="H713" s="5">
        <f t="shared" si="23"/>
        <v>0.40000000000003411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998.46</v>
      </c>
      <c r="D715" s="4">
        <f>'PR-RAS'!E722</f>
        <v>671.87</v>
      </c>
      <c r="E715" s="4">
        <v>0</v>
      </c>
      <c r="F715" s="4">
        <v>0</v>
      </c>
      <c r="G715" s="5">
        <f t="shared" si="22"/>
        <v>1672.3307999999997</v>
      </c>
      <c r="H715" s="5">
        <f t="shared" si="23"/>
        <v>0.59000000000003183</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10559.29</v>
      </c>
      <c r="D718" s="4">
        <f>'PR-RAS'!E725</f>
        <v>10810.94</v>
      </c>
      <c r="E718" s="4">
        <v>0</v>
      </c>
      <c r="F718" s="4">
        <v>0</v>
      </c>
      <c r="G718" s="5">
        <f t="shared" si="22"/>
        <v>23073.89889</v>
      </c>
      <c r="H718" s="5">
        <f t="shared" si="23"/>
        <v>0.3500000000003638</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901.38</v>
      </c>
      <c r="D719" s="4">
        <f>'PR-RAS'!E726</f>
        <v>1009.38</v>
      </c>
      <c r="E719" s="4">
        <v>0</v>
      </c>
      <c r="F719" s="4">
        <v>0</v>
      </c>
      <c r="G719" s="5">
        <f t="shared" si="22"/>
        <v>2096.6605199999999</v>
      </c>
      <c r="H719" s="5">
        <f t="shared" si="23"/>
        <v>0.75999999999999091</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3891.68</v>
      </c>
      <c r="E757" s="4">
        <v>0</v>
      </c>
      <c r="F757" s="4">
        <v>0</v>
      </c>
      <c r="G757" s="5">
        <f t="shared" si="22"/>
        <v>5884.2201599999999</v>
      </c>
      <c r="H757" s="5">
        <f t="shared" si="23"/>
        <v>0.32000000000016371</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19908.419999999998</v>
      </c>
      <c r="D759" s="4">
        <f>'PR-RAS'!E766</f>
        <v>0</v>
      </c>
      <c r="E759" s="4">
        <v>0</v>
      </c>
      <c r="F759" s="4">
        <v>0</v>
      </c>
      <c r="G759" s="5">
        <f t="shared" si="22"/>
        <v>15090.582359999999</v>
      </c>
      <c r="H759" s="5">
        <f t="shared" si="23"/>
        <v>0.41999999999825377</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663.62</v>
      </c>
      <c r="D760" s="4">
        <f>'PR-RAS'!E767</f>
        <v>663.62</v>
      </c>
      <c r="E760" s="4">
        <v>0</v>
      </c>
      <c r="F760" s="4">
        <v>0</v>
      </c>
      <c r="G760" s="5">
        <f t="shared" si="22"/>
        <v>1511.0627400000001</v>
      </c>
      <c r="H760" s="5">
        <f t="shared" si="23"/>
        <v>0.75999999999999091</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11359.52</v>
      </c>
      <c r="D812" s="4">
        <f>'PR-RAS'!E819</f>
        <v>14300</v>
      </c>
      <c r="E812" s="4">
        <v>0</v>
      </c>
      <c r="F812" s="4">
        <v>0</v>
      </c>
      <c r="G812" s="5">
        <f t="shared" si="24"/>
        <v>32407.170720000006</v>
      </c>
      <c r="H812" s="5">
        <f t="shared" si="25"/>
        <v>0.47999999999956344</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6967.95</v>
      </c>
      <c r="D814" s="4">
        <f>'PR-RAS'!E821</f>
        <v>10285.99</v>
      </c>
      <c r="E814" s="4">
        <v>0</v>
      </c>
      <c r="F814" s="4">
        <v>0</v>
      </c>
      <c r="G814" s="5">
        <f t="shared" si="24"/>
        <v>22389.963089999997</v>
      </c>
      <c r="H814" s="5">
        <f t="shared" si="25"/>
        <v>6.0000000000400178E-2</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21232.82</v>
      </c>
      <c r="D816" s="4">
        <f>'PR-RAS'!E823</f>
        <v>20105.41</v>
      </c>
      <c r="E816" s="4">
        <v>0</v>
      </c>
      <c r="F816" s="4">
        <v>0</v>
      </c>
      <c r="G816" s="5">
        <f t="shared" si="24"/>
        <v>50076.566599999998</v>
      </c>
      <c r="H816" s="5">
        <f t="shared" si="25"/>
        <v>0.59000000000014552</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26505.16</v>
      </c>
      <c r="D817" s="4">
        <f>'PR-RAS'!E824</f>
        <v>27918.22</v>
      </c>
      <c r="E817" s="4">
        <v>0</v>
      </c>
      <c r="F817" s="4">
        <v>0</v>
      </c>
      <c r="G817" s="5">
        <f t="shared" si="24"/>
        <v>67190.745599999995</v>
      </c>
      <c r="H817" s="5">
        <f t="shared" si="25"/>
        <v>0.38000000000101863</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11110</v>
      </c>
      <c r="E821" s="4">
        <v>0</v>
      </c>
      <c r="F821" s="4">
        <v>0</v>
      </c>
      <c r="G821" s="5">
        <f t="shared" si="24"/>
        <v>18220.399999999998</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66287.44</v>
      </c>
      <c r="D823" s="4">
        <f>'PR-RAS'!E830</f>
        <v>34742.519999999997</v>
      </c>
      <c r="E823" s="4">
        <v>0</v>
      </c>
      <c r="F823" s="4">
        <v>0</v>
      </c>
      <c r="G823" s="5">
        <f t="shared" si="24"/>
        <v>111604.97855999997</v>
      </c>
      <c r="H823" s="5">
        <f t="shared" si="25"/>
        <v>0.92000000000552973</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5614.16</v>
      </c>
      <c r="E835" s="4">
        <v>0</v>
      </c>
      <c r="F835" s="4">
        <v>0</v>
      </c>
      <c r="G835" s="5">
        <f t="shared" si="26"/>
        <v>9364.4188799999993</v>
      </c>
      <c r="H835" s="5">
        <f t="shared" si="27"/>
        <v>0.15999999999985448</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38000132.219999999</v>
      </c>
      <c r="D984" s="9">
        <f>BILANCA!E6</f>
        <v>39110514.159999996</v>
      </c>
      <c r="E984" s="9">
        <v>0</v>
      </c>
      <c r="F984" s="9">
        <v>0</v>
      </c>
      <c r="G984" s="10">
        <f t="shared" ref="G984:G1047" si="32">B984/1000*C984+B984/500*D984</f>
        <v>116221.16054</v>
      </c>
      <c r="H984" s="10">
        <f t="shared" si="31"/>
        <v>0.37999999523162842</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35425899.149999999</v>
      </c>
      <c r="D985" s="4">
        <f>BILANCA!E7</f>
        <v>36348102.399999999</v>
      </c>
      <c r="E985" s="4">
        <v>0</v>
      </c>
      <c r="F985" s="4">
        <v>0</v>
      </c>
      <c r="G985" s="5">
        <f t="shared" si="32"/>
        <v>216244.20789999998</v>
      </c>
      <c r="H985" s="5">
        <f t="shared" si="31"/>
        <v>0.54999999701976776</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28238043.190000001</v>
      </c>
      <c r="D986" s="4">
        <f>BILANCA!E8</f>
        <v>27813043.190000001</v>
      </c>
      <c r="E986" s="4">
        <v>0</v>
      </c>
      <c r="F986" s="4">
        <v>0</v>
      </c>
      <c r="G986" s="5">
        <f t="shared" si="32"/>
        <v>251592.38871000003</v>
      </c>
      <c r="H986" s="5">
        <f t="shared" si="31"/>
        <v>0.38000000268220901</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27608512.350000001</v>
      </c>
      <c r="D987" s="4">
        <f>BILANCA!E9</f>
        <v>27168512.350000001</v>
      </c>
      <c r="E987" s="4">
        <v>0</v>
      </c>
      <c r="F987" s="4">
        <v>0</v>
      </c>
      <c r="G987" s="5">
        <f t="shared" si="32"/>
        <v>327782.1482</v>
      </c>
      <c r="H987" s="5">
        <f t="shared" si="31"/>
        <v>0.70000000298023224</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1106047.1100000001</v>
      </c>
      <c r="D988" s="4">
        <f>BILANCA!E10</f>
        <v>1121047.1100000001</v>
      </c>
      <c r="E988" s="4">
        <v>0</v>
      </c>
      <c r="F988" s="4">
        <v>0</v>
      </c>
      <c r="G988" s="5">
        <f t="shared" si="32"/>
        <v>16740.70665</v>
      </c>
      <c r="H988" s="5">
        <f t="shared" si="31"/>
        <v>0.22000000020489097</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476516.27</v>
      </c>
      <c r="D989" s="4">
        <f>BILANCA!E11</f>
        <v>476516.27</v>
      </c>
      <c r="E989" s="4">
        <v>0</v>
      </c>
      <c r="F989" s="4">
        <v>0</v>
      </c>
      <c r="G989" s="5">
        <f t="shared" si="32"/>
        <v>8577.2928599999996</v>
      </c>
      <c r="H989" s="5">
        <f t="shared" si="31"/>
        <v>0.5400000000372529</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7156118.4900000012</v>
      </c>
      <c r="D990" s="4">
        <f>BILANCA!E12</f>
        <v>8503321.7400000002</v>
      </c>
      <c r="E990" s="4">
        <v>0</v>
      </c>
      <c r="F990" s="4">
        <v>0</v>
      </c>
      <c r="G990" s="5">
        <f t="shared" si="32"/>
        <v>169139.33379</v>
      </c>
      <c r="H990" s="5">
        <f t="shared" si="31"/>
        <v>0.75000000093132257</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6996164.870000001</v>
      </c>
      <c r="D991" s="4">
        <f>BILANCA!E13</f>
        <v>8290564.1900000013</v>
      </c>
      <c r="E991" s="4">
        <v>0</v>
      </c>
      <c r="F991" s="4">
        <v>0</v>
      </c>
      <c r="G991" s="5">
        <f t="shared" si="32"/>
        <v>188618.34600000002</v>
      </c>
      <c r="H991" s="5">
        <f t="shared" si="31"/>
        <v>0.32000000029802322</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1571153.75</v>
      </c>
      <c r="D993" s="4">
        <f>BILANCA!E15</f>
        <v>1571153.75</v>
      </c>
      <c r="E993" s="4">
        <v>0</v>
      </c>
      <c r="F993" s="4">
        <v>0</v>
      </c>
      <c r="G993" s="5">
        <f t="shared" si="32"/>
        <v>47134.612500000003</v>
      </c>
      <c r="H993" s="5">
        <f t="shared" si="31"/>
        <v>0.5</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395367.83</v>
      </c>
      <c r="D994" s="4">
        <f>BILANCA!E16</f>
        <v>395367.83</v>
      </c>
      <c r="E994" s="4">
        <v>0</v>
      </c>
      <c r="F994" s="4">
        <v>0</v>
      </c>
      <c r="G994" s="5">
        <f t="shared" si="32"/>
        <v>13047.13839</v>
      </c>
      <c r="H994" s="5">
        <f t="shared" si="31"/>
        <v>0.33999999996740371</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7066974.4500000002</v>
      </c>
      <c r="D995" s="4">
        <f>BILANCA!E17</f>
        <v>8630358.9700000007</v>
      </c>
      <c r="E995" s="4">
        <v>0</v>
      </c>
      <c r="F995" s="4">
        <v>0</v>
      </c>
      <c r="G995" s="5">
        <f t="shared" si="32"/>
        <v>291932.30868000002</v>
      </c>
      <c r="H995" s="5">
        <f t="shared" si="31"/>
        <v>0.47999999951571226</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2037331.16</v>
      </c>
      <c r="D996" s="4">
        <f>BILANCA!E18</f>
        <v>2306316.36</v>
      </c>
      <c r="E996" s="4">
        <v>0</v>
      </c>
      <c r="F996" s="4">
        <v>0</v>
      </c>
      <c r="G996" s="5">
        <f t="shared" si="32"/>
        <v>86449.530440000002</v>
      </c>
      <c r="H996" s="5">
        <f t="shared" si="31"/>
        <v>0.51999999978579581</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128680.63</v>
      </c>
      <c r="D997" s="4">
        <f>BILANCA!E19</f>
        <v>186183.61999999988</v>
      </c>
      <c r="E997" s="4">
        <v>0</v>
      </c>
      <c r="F997" s="4">
        <v>0</v>
      </c>
      <c r="G997" s="5">
        <f t="shared" si="32"/>
        <v>7014.6701799999973</v>
      </c>
      <c r="H997" s="5">
        <f t="shared" si="31"/>
        <v>0.75000000011641532</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117260.65</v>
      </c>
      <c r="D998" s="4">
        <f>BILANCA!E20</f>
        <v>123022.84</v>
      </c>
      <c r="E998" s="4">
        <v>0</v>
      </c>
      <c r="F998" s="4">
        <v>0</v>
      </c>
      <c r="G998" s="5">
        <f t="shared" si="32"/>
        <v>5449.5949499999997</v>
      </c>
      <c r="H998" s="5">
        <f t="shared" si="31"/>
        <v>0.51000000000931323</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4163.28</v>
      </c>
      <c r="D999" s="4">
        <f>BILANCA!E21</f>
        <v>4532.4799999999996</v>
      </c>
      <c r="E999" s="4">
        <v>0</v>
      </c>
      <c r="F999" s="4">
        <v>0</v>
      </c>
      <c r="G999" s="5">
        <f t="shared" si="32"/>
        <v>211.65183999999999</v>
      </c>
      <c r="H999" s="5">
        <f t="shared" si="31"/>
        <v>0.75999999999930878</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4252.22</v>
      </c>
      <c r="D1000" s="4">
        <f>BILANCA!E22</f>
        <v>7562.53</v>
      </c>
      <c r="E1000" s="4">
        <v>0</v>
      </c>
      <c r="F1000" s="4">
        <v>0</v>
      </c>
      <c r="G1000" s="5">
        <f t="shared" si="32"/>
        <v>329.41376000000002</v>
      </c>
      <c r="H1000" s="5">
        <f t="shared" si="31"/>
        <v>0.69000000000050932</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3346.61</v>
      </c>
      <c r="D1003" s="4">
        <f>BILANCA!E25</f>
        <v>3346.61</v>
      </c>
      <c r="E1003" s="4">
        <v>0</v>
      </c>
      <c r="F1003" s="4">
        <v>0</v>
      </c>
      <c r="G1003" s="5">
        <f t="shared" si="32"/>
        <v>200.79660000000001</v>
      </c>
      <c r="H1003" s="5">
        <f t="shared" si="31"/>
        <v>0.77999999999974534</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603981.75</v>
      </c>
      <c r="D1004" s="4">
        <f>BILANCA!E26</f>
        <v>700959.08</v>
      </c>
      <c r="E1004" s="4">
        <v>0</v>
      </c>
      <c r="F1004" s="4">
        <v>0</v>
      </c>
      <c r="G1004" s="5">
        <f t="shared" si="32"/>
        <v>42123.898110000002</v>
      </c>
      <c r="H1004" s="5">
        <f t="shared" si="31"/>
        <v>0.32999999995809048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604323.88</v>
      </c>
      <c r="D1006" s="4">
        <f>BILANCA!E28</f>
        <v>653239.92000000004</v>
      </c>
      <c r="E1006" s="4">
        <v>0</v>
      </c>
      <c r="F1006" s="4">
        <v>0</v>
      </c>
      <c r="G1006" s="5">
        <f t="shared" si="32"/>
        <v>43948.485560000001</v>
      </c>
      <c r="H1006" s="5">
        <f t="shared" si="31"/>
        <v>0.19999999995343387</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10246.669999999998</v>
      </c>
      <c r="D1007" s="4">
        <f>BILANCA!E29</f>
        <v>7926.6699999999983</v>
      </c>
      <c r="E1007" s="4">
        <v>0</v>
      </c>
      <c r="F1007" s="4">
        <v>0</v>
      </c>
      <c r="G1007" s="5">
        <f t="shared" si="32"/>
        <v>626.40023999999983</v>
      </c>
      <c r="H1007" s="5">
        <f t="shared" si="31"/>
        <v>0.66000000000349246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34156.239999999998</v>
      </c>
      <c r="D1008" s="4">
        <f>BILANCA!E30</f>
        <v>34156.239999999998</v>
      </c>
      <c r="E1008" s="4">
        <v>0</v>
      </c>
      <c r="F1008" s="4">
        <v>0</v>
      </c>
      <c r="G1008" s="5">
        <f t="shared" si="32"/>
        <v>2561.7179999999998</v>
      </c>
      <c r="H1008" s="5">
        <f t="shared" si="31"/>
        <v>0.47999999999592546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23909.57</v>
      </c>
      <c r="D1012" s="4">
        <f>BILANCA!E34</f>
        <v>26229.57</v>
      </c>
      <c r="E1012" s="4">
        <v>0</v>
      </c>
      <c r="F1012" s="4">
        <v>0</v>
      </c>
      <c r="G1012" s="5">
        <f t="shared" si="32"/>
        <v>2214.6925900000001</v>
      </c>
      <c r="H1012" s="5">
        <f t="shared" si="31"/>
        <v>0.86000000000058208</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21026.320000000007</v>
      </c>
      <c r="D1023" s="4">
        <f>BILANCA!E45</f>
        <v>18647.259999999951</v>
      </c>
      <c r="E1023" s="4">
        <v>0</v>
      </c>
      <c r="F1023" s="4">
        <v>0</v>
      </c>
      <c r="G1023" s="5">
        <f t="shared" si="32"/>
        <v>2332.8335999999963</v>
      </c>
      <c r="H1023" s="5">
        <f t="shared" si="31"/>
        <v>0.57999999995809048</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5039.82</v>
      </c>
      <c r="D1024" s="4">
        <f>BILANCA!E46</f>
        <v>5039.82</v>
      </c>
      <c r="E1024" s="4">
        <v>0</v>
      </c>
      <c r="F1024" s="4">
        <v>0</v>
      </c>
      <c r="G1024" s="5">
        <f t="shared" si="32"/>
        <v>619.89786000000004</v>
      </c>
      <c r="H1024" s="5">
        <f t="shared" si="31"/>
        <v>0.36000000000058208</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17178.259999999998</v>
      </c>
      <c r="D1025" s="4">
        <f>BILANCA!E47</f>
        <v>17919.21</v>
      </c>
      <c r="E1025" s="4">
        <v>0</v>
      </c>
      <c r="F1025" s="4">
        <v>0</v>
      </c>
      <c r="G1025" s="5">
        <f t="shared" si="32"/>
        <v>2226.7005599999998</v>
      </c>
      <c r="H1025" s="5">
        <f t="shared" si="31"/>
        <v>0.46999999999752617</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472599.97</v>
      </c>
      <c r="D1027" s="4">
        <f>BILANCA!E49</f>
        <v>484959.79</v>
      </c>
      <c r="E1027" s="4">
        <v>0</v>
      </c>
      <c r="F1027" s="4">
        <v>0</v>
      </c>
      <c r="G1027" s="5">
        <f t="shared" si="32"/>
        <v>63470.860199999996</v>
      </c>
      <c r="H1027" s="5">
        <f t="shared" si="33"/>
        <v>0.24000000004889444</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473791.73</v>
      </c>
      <c r="D1028" s="4">
        <f>BILANCA!E50</f>
        <v>489271.56</v>
      </c>
      <c r="E1028" s="4">
        <v>0</v>
      </c>
      <c r="F1028" s="4">
        <v>0</v>
      </c>
      <c r="G1028" s="5">
        <f t="shared" si="32"/>
        <v>65355.068249999997</v>
      </c>
      <c r="H1028" s="5">
        <f t="shared" si="33"/>
        <v>0.71000000002095476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11372.07</v>
      </c>
      <c r="D1032" s="4">
        <f>BILANCA!E54</f>
        <v>12091.24</v>
      </c>
      <c r="E1032" s="4">
        <v>0</v>
      </c>
      <c r="F1032" s="4">
        <v>0</v>
      </c>
      <c r="G1032" s="5">
        <f t="shared" si="32"/>
        <v>1742.1729500000001</v>
      </c>
      <c r="H1032" s="5">
        <f t="shared" si="33"/>
        <v>0.30999999999949068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11372.07</v>
      </c>
      <c r="D1033" s="4">
        <f>BILANCA!E55</f>
        <v>12091.24</v>
      </c>
      <c r="E1033" s="4">
        <v>0</v>
      </c>
      <c r="F1033" s="4">
        <v>0</v>
      </c>
      <c r="G1033" s="5">
        <f t="shared" si="32"/>
        <v>1777.7275</v>
      </c>
      <c r="H1033" s="5">
        <f t="shared" si="33"/>
        <v>0.30999999999949068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31737.47</v>
      </c>
      <c r="D1034" s="4">
        <f>BILANCA!E56</f>
        <v>31737.47</v>
      </c>
      <c r="E1034" s="4">
        <v>0</v>
      </c>
      <c r="F1034" s="4">
        <v>0</v>
      </c>
      <c r="G1034" s="5">
        <f t="shared" si="32"/>
        <v>4855.8329100000001</v>
      </c>
      <c r="H1034" s="5">
        <f t="shared" si="33"/>
        <v>0.94000000000232831</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31737.47</v>
      </c>
      <c r="D1035" s="4">
        <f>BILANCA!E57</f>
        <v>31737.47</v>
      </c>
      <c r="E1035" s="4">
        <v>0</v>
      </c>
      <c r="F1035" s="4">
        <v>0</v>
      </c>
      <c r="G1035" s="5">
        <f t="shared" si="32"/>
        <v>4951.0453200000002</v>
      </c>
      <c r="H1035" s="5">
        <f t="shared" si="33"/>
        <v>0.94000000000232831</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2574233.0700000003</v>
      </c>
      <c r="D1046" s="4">
        <f>BILANCA!E68</f>
        <v>2762411.76</v>
      </c>
      <c r="E1046" s="4">
        <v>0</v>
      </c>
      <c r="F1046" s="4">
        <v>0</v>
      </c>
      <c r="G1046" s="5">
        <f t="shared" si="32"/>
        <v>510240.56516999996</v>
      </c>
      <c r="H1046" s="5">
        <f t="shared" si="33"/>
        <v>0.31000000052154064</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1539517.73</v>
      </c>
      <c r="D1047" s="4">
        <f>BILANCA!E69</f>
        <v>1416340.49</v>
      </c>
      <c r="E1047" s="4">
        <v>0</v>
      </c>
      <c r="F1047" s="4">
        <v>0</v>
      </c>
      <c r="G1047" s="5">
        <f t="shared" si="32"/>
        <v>279820.71744000004</v>
      </c>
      <c r="H1047" s="5">
        <f t="shared" si="33"/>
        <v>0.76000000000931323</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1539181.79</v>
      </c>
      <c r="D1048" s="4">
        <f>BILANCA!E70</f>
        <v>1415966.21</v>
      </c>
      <c r="E1048" s="4">
        <v>0</v>
      </c>
      <c r="F1048" s="4">
        <v>0</v>
      </c>
      <c r="G1048" s="5">
        <f t="shared" ref="G1048:G1111" si="34">B1048/1000*C1048+B1048/500*D1048</f>
        <v>284122.42365000001</v>
      </c>
      <c r="H1048" s="5">
        <f t="shared" si="33"/>
        <v>0.41999999992549419</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1539181.79</v>
      </c>
      <c r="D1050" s="4">
        <f>BILANCA!E72</f>
        <v>1415966.21</v>
      </c>
      <c r="E1050" s="4">
        <v>0</v>
      </c>
      <c r="F1050" s="4">
        <v>0</v>
      </c>
      <c r="G1050" s="5">
        <f t="shared" si="34"/>
        <v>292864.65207000001</v>
      </c>
      <c r="H1050" s="5">
        <f t="shared" si="33"/>
        <v>0.41999999992549419</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335.94</v>
      </c>
      <c r="D1054" s="4">
        <f>BILANCA!E76</f>
        <v>374.28</v>
      </c>
      <c r="E1054" s="4">
        <v>0</v>
      </c>
      <c r="F1054" s="4">
        <v>0</v>
      </c>
      <c r="G1054" s="5">
        <f t="shared" si="34"/>
        <v>76.999499999999983</v>
      </c>
      <c r="H1054" s="5">
        <f t="shared" si="33"/>
        <v>0.33999999999997499</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230.87</v>
      </c>
      <c r="D1056" s="4">
        <f>BILANCA!E78</f>
        <v>1191.1199999999999</v>
      </c>
      <c r="E1056" s="4">
        <v>0</v>
      </c>
      <c r="F1056" s="4">
        <v>0</v>
      </c>
      <c r="G1056" s="5">
        <f t="shared" si="34"/>
        <v>190.75702999999999</v>
      </c>
      <c r="H1056" s="5">
        <f t="shared" si="33"/>
        <v>0.24999999999988631</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230.87</v>
      </c>
      <c r="D1064" s="4">
        <f>BILANCA!E86</f>
        <v>1191.1199999999999</v>
      </c>
      <c r="E1064" s="4">
        <v>0</v>
      </c>
      <c r="F1064" s="4">
        <v>0</v>
      </c>
      <c r="G1064" s="5">
        <f t="shared" si="34"/>
        <v>211.66190999999998</v>
      </c>
      <c r="H1064" s="5">
        <f t="shared" si="33"/>
        <v>0.24999999999988631</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491446.01</v>
      </c>
      <c r="D1112" s="4">
        <f>BILANCA!E134</f>
        <v>491446.01</v>
      </c>
      <c r="E1112" s="4">
        <v>0</v>
      </c>
      <c r="F1112" s="4">
        <v>0</v>
      </c>
      <c r="G1112" s="5">
        <f t="shared" ref="G1112:G1175" si="36">B1112/1000*C1112+B1112/500*D1112</f>
        <v>190189.60587</v>
      </c>
      <c r="H1112" s="5">
        <f t="shared" si="35"/>
        <v>2.0000000018626451E-2</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491446.01</v>
      </c>
      <c r="D1113" s="4">
        <f>BILANCA!E135</f>
        <v>491446.01</v>
      </c>
      <c r="E1113" s="4">
        <v>0</v>
      </c>
      <c r="F1113" s="4">
        <v>0</v>
      </c>
      <c r="G1113" s="5">
        <f t="shared" si="36"/>
        <v>191663.94390000001</v>
      </c>
      <c r="H1113" s="5">
        <f t="shared" si="35"/>
        <v>2.0000000018626451E-2</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491446.01</v>
      </c>
      <c r="D1117" s="4">
        <f>BILANCA!E139</f>
        <v>491446.01</v>
      </c>
      <c r="E1117" s="4">
        <v>0</v>
      </c>
      <c r="F1117" s="4">
        <v>0</v>
      </c>
      <c r="G1117" s="5">
        <f t="shared" si="36"/>
        <v>197561.29602000001</v>
      </c>
      <c r="H1117" s="5">
        <f t="shared" si="35"/>
        <v>2.0000000018626451E-2</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402515.62999999989</v>
      </c>
      <c r="D1124" s="4">
        <f>BILANCA!E146</f>
        <v>329413.96999999997</v>
      </c>
      <c r="E1124" s="4">
        <v>0</v>
      </c>
      <c r="F1124" s="4">
        <v>0</v>
      </c>
      <c r="G1124" s="5">
        <f t="shared" si="36"/>
        <v>149649.44336999996</v>
      </c>
      <c r="H1124" s="5">
        <f t="shared" si="35"/>
        <v>0.40000000013969839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196074.77</v>
      </c>
      <c r="D1125" s="4">
        <f>BILANCA!E147</f>
        <v>226230.13</v>
      </c>
      <c r="E1125" s="4">
        <v>0</v>
      </c>
      <c r="F1125" s="4">
        <v>0</v>
      </c>
      <c r="G1125" s="5">
        <f t="shared" si="36"/>
        <v>92091.974259999988</v>
      </c>
      <c r="H1125" s="5">
        <f t="shared" si="35"/>
        <v>0.36000000001513399</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151368.60999999999</v>
      </c>
      <c r="D1127" s="4">
        <f>BILANCA!E149</f>
        <v>0</v>
      </c>
      <c r="E1127" s="4">
        <v>0</v>
      </c>
      <c r="F1127" s="4">
        <v>0</v>
      </c>
      <c r="G1127" s="5">
        <f t="shared" si="36"/>
        <v>21797.079839999995</v>
      </c>
      <c r="H1127" s="5">
        <f t="shared" si="35"/>
        <v>0.39000000001396984</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151368.60999999999</v>
      </c>
      <c r="D1135" s="4">
        <f>BILANCA!E157</f>
        <v>0</v>
      </c>
      <c r="E1135" s="4">
        <v>0</v>
      </c>
      <c r="F1135" s="4">
        <v>0</v>
      </c>
      <c r="G1135" s="5">
        <f t="shared" si="36"/>
        <v>23008.028719999998</v>
      </c>
      <c r="H1135" s="5">
        <f t="shared" si="35"/>
        <v>0.39000000001396984</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165012.81</v>
      </c>
      <c r="D1136" s="4">
        <f>BILANCA!E158</f>
        <v>170889.25</v>
      </c>
      <c r="E1136" s="4">
        <v>0</v>
      </c>
      <c r="F1136" s="4">
        <v>0</v>
      </c>
      <c r="G1136" s="5">
        <f t="shared" si="36"/>
        <v>77539.070430000007</v>
      </c>
      <c r="H1136" s="5">
        <f t="shared" si="35"/>
        <v>0.44000000000232831</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529285.9</v>
      </c>
      <c r="D1137" s="4">
        <f>BILANCA!E159</f>
        <v>509588.61</v>
      </c>
      <c r="E1137" s="4">
        <v>0</v>
      </c>
      <c r="F1137" s="4">
        <v>0</v>
      </c>
      <c r="G1137" s="5">
        <f t="shared" si="36"/>
        <v>238463.32047999999</v>
      </c>
      <c r="H1137" s="5">
        <f t="shared" si="35"/>
        <v>0.48999999999068677</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4423.46</v>
      </c>
      <c r="D1138" s="4">
        <f>BILANCA!E160</f>
        <v>5118.07</v>
      </c>
      <c r="E1138" s="4">
        <v>0</v>
      </c>
      <c r="F1138" s="4">
        <v>0</v>
      </c>
      <c r="G1138" s="5">
        <f t="shared" si="36"/>
        <v>2272.2379999999998</v>
      </c>
      <c r="H1138" s="5">
        <f t="shared" si="35"/>
        <v>0.52999999999974534</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643649.92000000004</v>
      </c>
      <c r="D1141" s="4">
        <f>BILANCA!E163</f>
        <v>582412.09</v>
      </c>
      <c r="E1141" s="4">
        <v>0</v>
      </c>
      <c r="F1141" s="4">
        <v>0</v>
      </c>
      <c r="G1141" s="5">
        <f t="shared" si="36"/>
        <v>285738.90780000004</v>
      </c>
      <c r="H1141" s="5">
        <f t="shared" si="35"/>
        <v>0.16999999992549419</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115209.47000000002</v>
      </c>
      <c r="D1142" s="4">
        <f>BILANCA!E164</f>
        <v>483405.48000000004</v>
      </c>
      <c r="E1142" s="4">
        <v>0</v>
      </c>
      <c r="F1142" s="4">
        <v>0</v>
      </c>
      <c r="G1142" s="5">
        <f t="shared" si="36"/>
        <v>172041.24837000002</v>
      </c>
      <c r="H1142" s="5">
        <f t="shared" si="35"/>
        <v>0.95000000005529728</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123543.92</v>
      </c>
      <c r="D1143" s="4">
        <f>BILANCA!E165</f>
        <v>522263.57</v>
      </c>
      <c r="E1143" s="4">
        <v>0</v>
      </c>
      <c r="F1143" s="4">
        <v>0</v>
      </c>
      <c r="G1143" s="5">
        <f t="shared" si="36"/>
        <v>186891.36960000001</v>
      </c>
      <c r="H1143" s="5">
        <f t="shared" si="35"/>
        <v>0.50999999999476131</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48248.91</v>
      </c>
      <c r="D1144" s="4">
        <f>BILANCA!E166</f>
        <v>39652.11</v>
      </c>
      <c r="E1144" s="4">
        <v>0</v>
      </c>
      <c r="F1144" s="4">
        <v>0</v>
      </c>
      <c r="G1144" s="5">
        <f t="shared" si="36"/>
        <v>20536.053930000002</v>
      </c>
      <c r="H1144" s="5">
        <f t="shared" si="35"/>
        <v>0.19999999999708962</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56583.360000000001</v>
      </c>
      <c r="D1147" s="4">
        <f>BILANCA!E169</f>
        <v>78510.2</v>
      </c>
      <c r="E1147" s="4">
        <v>0</v>
      </c>
      <c r="F1147" s="4">
        <v>0</v>
      </c>
      <c r="G1147" s="5">
        <f t="shared" si="36"/>
        <v>35031.016640000002</v>
      </c>
      <c r="H1147" s="5">
        <f t="shared" si="35"/>
        <v>0.55999999999767169</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25313.360000000001</v>
      </c>
      <c r="D1148" s="4">
        <f>BILANCA!E170</f>
        <v>40614.69</v>
      </c>
      <c r="E1148" s="4">
        <v>0</v>
      </c>
      <c r="F1148" s="4">
        <v>0</v>
      </c>
      <c r="G1148" s="5">
        <f t="shared" si="36"/>
        <v>17579.552100000001</v>
      </c>
      <c r="H1148" s="5">
        <f t="shared" si="35"/>
        <v>0.66999999999825377</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25313.360000000001</v>
      </c>
      <c r="D1149" s="4">
        <f>BILANCA!E171</f>
        <v>40614.69</v>
      </c>
      <c r="E1149" s="4">
        <v>0</v>
      </c>
      <c r="F1149" s="4">
        <v>0</v>
      </c>
      <c r="G1149" s="5">
        <f t="shared" si="36"/>
        <v>17686.094840000002</v>
      </c>
      <c r="H1149" s="5">
        <f t="shared" si="35"/>
        <v>0.66999999999825377</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38000132.219999999</v>
      </c>
      <c r="D1152" s="4">
        <f>BILANCA!E175</f>
        <v>39110514.159999996</v>
      </c>
      <c r="E1152" s="4">
        <v>0</v>
      </c>
      <c r="F1152" s="4">
        <v>0</v>
      </c>
      <c r="G1152" s="5">
        <f t="shared" si="36"/>
        <v>19641376.13126</v>
      </c>
      <c r="H1152" s="5">
        <f t="shared" si="35"/>
        <v>0.37999999523162842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337315.67</v>
      </c>
      <c r="D1153" s="4">
        <f>BILANCA!E176</f>
        <v>154145.43000000002</v>
      </c>
      <c r="E1153" s="4">
        <v>0</v>
      </c>
      <c r="F1153" s="4">
        <v>0</v>
      </c>
      <c r="G1153" s="5">
        <f t="shared" si="36"/>
        <v>109753.11010000002</v>
      </c>
      <c r="H1153" s="5">
        <f t="shared" si="35"/>
        <v>0.76000000003841706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276132.40000000002</v>
      </c>
      <c r="D1154" s="4">
        <f>BILANCA!E177</f>
        <v>113143.88</v>
      </c>
      <c r="E1154" s="4">
        <v>0</v>
      </c>
      <c r="F1154" s="4">
        <v>0</v>
      </c>
      <c r="G1154" s="5">
        <f t="shared" si="36"/>
        <v>85913.847360000014</v>
      </c>
      <c r="H1154" s="5">
        <f t="shared" ref="H1154:H1217" si="37">ABS(C1154-ROUND(C1154,0))+ABS(D1154-ROUND(D1154,0))</f>
        <v>0.52000000001862645</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24107.91</v>
      </c>
      <c r="D1155" s="4">
        <f>BILANCA!E178</f>
        <v>38686.42</v>
      </c>
      <c r="E1155" s="4">
        <v>0</v>
      </c>
      <c r="F1155" s="4">
        <v>0</v>
      </c>
      <c r="G1155" s="5">
        <f t="shared" si="36"/>
        <v>17454.688999999998</v>
      </c>
      <c r="H1155" s="5">
        <f t="shared" si="37"/>
        <v>0.50999999999839929</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143308.6</v>
      </c>
      <c r="D1156" s="4">
        <f>BILANCA!E179</f>
        <v>61580.22</v>
      </c>
      <c r="E1156" s="4">
        <v>0</v>
      </c>
      <c r="F1156" s="4">
        <v>0</v>
      </c>
      <c r="G1156" s="5">
        <f t="shared" si="36"/>
        <v>46099.143920000002</v>
      </c>
      <c r="H1156" s="5">
        <f t="shared" si="37"/>
        <v>0.61999999999534339</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120.61</v>
      </c>
      <c r="D1157" s="4">
        <f>BILANCA!E180</f>
        <v>74.55</v>
      </c>
      <c r="E1157" s="4">
        <v>0</v>
      </c>
      <c r="F1157" s="4">
        <v>0</v>
      </c>
      <c r="G1157" s="5">
        <f t="shared" si="36"/>
        <v>46.929539999999996</v>
      </c>
      <c r="H1157" s="5">
        <f t="shared" si="37"/>
        <v>0.84000000000000341</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120.61</v>
      </c>
      <c r="D1160" s="4">
        <f>BILANCA!E183</f>
        <v>74.55</v>
      </c>
      <c r="E1160" s="4">
        <v>0</v>
      </c>
      <c r="F1160" s="4">
        <v>0</v>
      </c>
      <c r="G1160" s="5">
        <f t="shared" si="36"/>
        <v>47.738669999999999</v>
      </c>
      <c r="H1160" s="5">
        <f t="shared" si="37"/>
        <v>0.84000000000000341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491.66</v>
      </c>
      <c r="D1163" s="4">
        <f>BILANCA!E186</f>
        <v>0</v>
      </c>
      <c r="E1163" s="4">
        <v>0</v>
      </c>
      <c r="F1163" s="4">
        <v>0</v>
      </c>
      <c r="G1163" s="5">
        <f t="shared" si="36"/>
        <v>88.498800000000003</v>
      </c>
      <c r="H1163" s="5">
        <f t="shared" si="37"/>
        <v>0.33999999999997499</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108103.62</v>
      </c>
      <c r="D1165" s="4">
        <f>BILANCA!E188</f>
        <v>12802.69</v>
      </c>
      <c r="E1165" s="4">
        <v>0</v>
      </c>
      <c r="F1165" s="4">
        <v>0</v>
      </c>
      <c r="G1165" s="5">
        <f t="shared" si="36"/>
        <v>24335.037999999997</v>
      </c>
      <c r="H1165" s="5">
        <f t="shared" si="37"/>
        <v>0.6900000000041473</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54389.79</v>
      </c>
      <c r="D1166" s="4">
        <f>BILANCA!E189</f>
        <v>20578.599999999999</v>
      </c>
      <c r="E1166" s="4">
        <v>0</v>
      </c>
      <c r="F1166" s="4">
        <v>0</v>
      </c>
      <c r="G1166" s="5">
        <f t="shared" si="36"/>
        <v>17485.099170000001</v>
      </c>
      <c r="H1166" s="5">
        <f t="shared" si="37"/>
        <v>0.61000000000058208</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6793.48</v>
      </c>
      <c r="D1211" s="4">
        <f>BILANCA!E234</f>
        <v>20422.95</v>
      </c>
      <c r="E1211" s="4">
        <v>0</v>
      </c>
      <c r="F1211" s="4">
        <v>0</v>
      </c>
      <c r="G1211" s="5">
        <f t="shared" si="38"/>
        <v>10861.77864</v>
      </c>
      <c r="H1211" s="5">
        <f t="shared" si="37"/>
        <v>0.52999999999883585</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6793.48</v>
      </c>
      <c r="D1213" s="4">
        <f>BILANCA!E236</f>
        <v>20422.95</v>
      </c>
      <c r="E1213" s="4">
        <v>0</v>
      </c>
      <c r="F1213" s="4">
        <v>0</v>
      </c>
      <c r="G1213" s="5">
        <f t="shared" si="38"/>
        <v>10957.057400000002</v>
      </c>
      <c r="H1213" s="5">
        <f t="shared" si="37"/>
        <v>0.52999999999883585</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37662816.549999997</v>
      </c>
      <c r="D1214" s="4">
        <f>BILANCA!E237</f>
        <v>38956368.729999997</v>
      </c>
      <c r="E1214" s="4">
        <v>0</v>
      </c>
      <c r="F1214" s="4">
        <v>0</v>
      </c>
      <c r="G1214" s="5">
        <f t="shared" si="38"/>
        <v>26697952.97631</v>
      </c>
      <c r="H1214" s="5">
        <f t="shared" si="37"/>
        <v>0.7200000062584877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35917345.159999996</v>
      </c>
      <c r="D1215" s="4">
        <f>BILANCA!E238</f>
        <v>36839548.409999996</v>
      </c>
      <c r="E1215" s="4">
        <v>0</v>
      </c>
      <c r="F1215" s="4">
        <v>0</v>
      </c>
      <c r="G1215" s="5">
        <f t="shared" si="38"/>
        <v>25426374.539359998</v>
      </c>
      <c r="H1215" s="5">
        <f t="shared" si="37"/>
        <v>0.56999999284744263</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35917345.159999996</v>
      </c>
      <c r="D1216" s="4">
        <f>BILANCA!E239</f>
        <v>36839548.409999996</v>
      </c>
      <c r="E1216" s="4">
        <v>0</v>
      </c>
      <c r="F1216" s="4">
        <v>0</v>
      </c>
      <c r="G1216" s="5">
        <f t="shared" si="38"/>
        <v>25535970.981339999</v>
      </c>
      <c r="H1216" s="5">
        <f t="shared" si="37"/>
        <v>0.56999999284744263</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35425899.149999999</v>
      </c>
      <c r="D1217" s="4">
        <f>BILANCA!E240</f>
        <v>36348102.399999999</v>
      </c>
      <c r="E1217" s="4">
        <v>0</v>
      </c>
      <c r="F1217" s="4">
        <v>0</v>
      </c>
      <c r="G1217" s="5">
        <f t="shared" si="38"/>
        <v>25300572.324299999</v>
      </c>
      <c r="H1217" s="5">
        <f t="shared" si="37"/>
        <v>0.54999999701976776</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491446.01</v>
      </c>
      <c r="D1218" s="4">
        <f>BILANCA!E241</f>
        <v>491446.01</v>
      </c>
      <c r="E1218" s="4">
        <v>0</v>
      </c>
      <c r="F1218" s="4">
        <v>0</v>
      </c>
      <c r="G1218" s="5">
        <f t="shared" si="38"/>
        <v>346469.43704999995</v>
      </c>
      <c r="H1218" s="5">
        <f t="shared" ref="H1218:H1281" si="39">ABS(C1218-ROUND(C1218,0))+ABS(D1218-ROUND(D1218,0))</f>
        <v>2.0000000018626451E-2</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1225757.2199999997</v>
      </c>
      <c r="D1222" s="4">
        <f>BILANCA!E245</f>
        <v>1302841.7</v>
      </c>
      <c r="E1222" s="4">
        <v>0</v>
      </c>
      <c r="F1222" s="4">
        <v>0</v>
      </c>
      <c r="G1222" s="5">
        <f t="shared" si="38"/>
        <v>915714.30817999993</v>
      </c>
      <c r="H1222" s="5">
        <f t="shared" si="39"/>
        <v>0.51999999978579581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1819034.65</v>
      </c>
      <c r="D1223" s="4">
        <f>BILANCA!E246</f>
        <v>2482963.71</v>
      </c>
      <c r="E1223" s="4">
        <v>0</v>
      </c>
      <c r="F1223" s="4">
        <v>0</v>
      </c>
      <c r="G1223" s="5">
        <f t="shared" si="38"/>
        <v>1628390.8967999998</v>
      </c>
      <c r="H1223" s="5">
        <f t="shared" si="39"/>
        <v>0.64000000013038516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1819034.65</v>
      </c>
      <c r="D1224" s="4">
        <f>BILANCA!E247</f>
        <v>2482963.71</v>
      </c>
      <c r="E1224" s="4">
        <v>0</v>
      </c>
      <c r="F1224" s="4">
        <v>0</v>
      </c>
      <c r="G1224" s="5">
        <f t="shared" si="38"/>
        <v>1635175.8588699999</v>
      </c>
      <c r="H1224" s="5">
        <f t="shared" si="39"/>
        <v>0.64000000013038516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593277.43000000005</v>
      </c>
      <c r="D1227" s="4">
        <f>BILANCA!E250</f>
        <v>1180122.01</v>
      </c>
      <c r="E1227" s="4">
        <v>0</v>
      </c>
      <c r="F1227" s="4">
        <v>0</v>
      </c>
      <c r="G1227" s="5">
        <f t="shared" si="38"/>
        <v>720659.23380000005</v>
      </c>
      <c r="H1227" s="5">
        <f t="shared" si="39"/>
        <v>0.44000000006053597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593277.43000000005</v>
      </c>
      <c r="D1229" s="4">
        <f>BILANCA!E252</f>
        <v>1180122.01</v>
      </c>
      <c r="E1229" s="4">
        <v>0</v>
      </c>
      <c r="F1229" s="4">
        <v>0</v>
      </c>
      <c r="G1229" s="5">
        <f t="shared" si="38"/>
        <v>726566.27669999993</v>
      </c>
      <c r="H1229" s="5">
        <f t="shared" si="39"/>
        <v>0.44000000006053597</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404504.7</v>
      </c>
      <c r="D1232" s="4">
        <f>BILANCA!E255</f>
        <v>330573.14</v>
      </c>
      <c r="E1232" s="4">
        <v>0</v>
      </c>
      <c r="F1232" s="4">
        <v>0</v>
      </c>
      <c r="G1232" s="5">
        <f t="shared" si="38"/>
        <v>265347.09402000002</v>
      </c>
      <c r="H1232" s="5">
        <f t="shared" si="39"/>
        <v>0.44000000000232831</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115209.47</v>
      </c>
      <c r="D1233" s="4">
        <f>BILANCA!E256</f>
        <v>483405.48</v>
      </c>
      <c r="E1233" s="4">
        <v>0</v>
      </c>
      <c r="F1233" s="4">
        <v>0</v>
      </c>
      <c r="G1233" s="5">
        <f t="shared" si="38"/>
        <v>270505.10749999998</v>
      </c>
      <c r="H1233" s="5">
        <f t="shared" si="39"/>
        <v>0.9499999999825377</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1678927.96</v>
      </c>
      <c r="D1236" s="4">
        <f>BILANCA!E259</f>
        <v>2014673.78</v>
      </c>
      <c r="E1236" s="4">
        <v>0</v>
      </c>
      <c r="F1236" s="4">
        <v>0</v>
      </c>
      <c r="G1236" s="5">
        <f t="shared" si="38"/>
        <v>1444193.7065599998</v>
      </c>
      <c r="H1236" s="5">
        <f t="shared" si="39"/>
        <v>0.26000000000931323</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1678927.96</v>
      </c>
      <c r="D1237" s="4">
        <f>BILANCA!E260</f>
        <v>2014673.78</v>
      </c>
      <c r="E1237" s="4">
        <v>0</v>
      </c>
      <c r="F1237" s="4">
        <v>0</v>
      </c>
      <c r="G1237" s="5">
        <f t="shared" si="38"/>
        <v>1449901.98208</v>
      </c>
      <c r="H1237" s="5">
        <f t="shared" si="39"/>
        <v>0.26000000000931323</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888951.34</v>
      </c>
      <c r="D1240" s="4">
        <f>BILANCA!E264</f>
        <v>876714.22</v>
      </c>
      <c r="E1240" s="4">
        <v>0</v>
      </c>
      <c r="F1240" s="4">
        <v>0</v>
      </c>
      <c r="G1240" s="5">
        <f t="shared" ref="G1240:G1303" si="40">B1240/1000*C1240+B1240/500*D1240</f>
        <v>679091.60346000001</v>
      </c>
      <c r="H1240" s="5">
        <f t="shared" si="39"/>
        <v>0.55999999993946403</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157214.21</v>
      </c>
      <c r="D1241" s="4">
        <f>BILANCA!E265</f>
        <v>35111.839999999997</v>
      </c>
      <c r="E1241" s="4">
        <v>0</v>
      </c>
      <c r="F1241" s="4">
        <v>0</v>
      </c>
      <c r="G1241" s="5">
        <f t="shared" si="40"/>
        <v>58678.975619999997</v>
      </c>
      <c r="H1241" s="5">
        <f t="shared" si="39"/>
        <v>0.36999999999534339</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105338.04</v>
      </c>
      <c r="D1242" s="4">
        <f>BILANCA!E266</f>
        <v>102946.65</v>
      </c>
      <c r="E1242" s="4">
        <v>0</v>
      </c>
      <c r="F1242" s="4">
        <v>0</v>
      </c>
      <c r="G1242" s="5">
        <f t="shared" si="40"/>
        <v>80608.917059999992</v>
      </c>
      <c r="H1242" s="5">
        <f t="shared" si="39"/>
        <v>0.38999999999941792</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66454.789999999994</v>
      </c>
      <c r="D1243" s="4">
        <f>BILANCA!E267</f>
        <v>458969.03</v>
      </c>
      <c r="E1243" s="4">
        <v>0</v>
      </c>
      <c r="F1243" s="4">
        <v>0</v>
      </c>
      <c r="G1243" s="5">
        <f t="shared" si="40"/>
        <v>255942.141</v>
      </c>
      <c r="H1243" s="5">
        <f t="shared" si="39"/>
        <v>0.24000000003434252</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138.46</v>
      </c>
      <c r="D1244" s="4">
        <f>BILANCA!E268</f>
        <v>1191.1199999999999</v>
      </c>
      <c r="E1244" s="4">
        <v>0</v>
      </c>
      <c r="F1244" s="4">
        <v>0</v>
      </c>
      <c r="G1244" s="5">
        <f t="shared" si="40"/>
        <v>657.90269999999998</v>
      </c>
      <c r="H1244" s="5">
        <f t="shared" si="39"/>
        <v>0.57999999999989882</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92.41</v>
      </c>
      <c r="D1247" s="4">
        <f>BILANCA!E271</f>
        <v>0</v>
      </c>
      <c r="E1247" s="4">
        <v>0</v>
      </c>
      <c r="F1247" s="4">
        <v>0</v>
      </c>
      <c r="G1247" s="5">
        <f t="shared" si="40"/>
        <v>24.396239999999999</v>
      </c>
      <c r="H1247" s="5">
        <f t="shared" si="39"/>
        <v>0.40999999999999659</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17559.63</v>
      </c>
      <c r="D1263" s="4">
        <f>BILANCA!E287</f>
        <v>4180.24</v>
      </c>
      <c r="E1263" s="4">
        <v>0</v>
      </c>
      <c r="F1263" s="4">
        <v>0</v>
      </c>
      <c r="G1263" s="5">
        <f t="shared" si="40"/>
        <v>7257.6308000000008</v>
      </c>
      <c r="H1263" s="5">
        <f t="shared" si="39"/>
        <v>0.60999999999876309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258572.77</v>
      </c>
      <c r="D1264" s="4">
        <f>BILANCA!E288</f>
        <v>108963.64</v>
      </c>
      <c r="E1264" s="4">
        <v>0</v>
      </c>
      <c r="F1264" s="4">
        <v>0</v>
      </c>
      <c r="G1264" s="5">
        <f t="shared" si="40"/>
        <v>133896.51405</v>
      </c>
      <c r="H1264" s="5">
        <f t="shared" si="39"/>
        <v>0.59000000001105946</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2104.9899999999998</v>
      </c>
      <c r="D1265" s="4">
        <f>BILANCA!E289</f>
        <v>2105.06</v>
      </c>
      <c r="E1265" s="4">
        <v>0</v>
      </c>
      <c r="F1265" s="4">
        <v>0</v>
      </c>
      <c r="G1265" s="5">
        <f t="shared" si="40"/>
        <v>1780.8610199999998</v>
      </c>
      <c r="H1265" s="5">
        <f t="shared" si="39"/>
        <v>7.0000000000163709E-2</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52284.800000000003</v>
      </c>
      <c r="D1266" s="4">
        <f>BILANCA!E290</f>
        <v>18473.54</v>
      </c>
      <c r="E1266" s="4">
        <v>0</v>
      </c>
      <c r="F1266" s="4">
        <v>0</v>
      </c>
      <c r="G1266" s="5">
        <f t="shared" si="40"/>
        <v>25252.622039999998</v>
      </c>
      <c r="H1266" s="5">
        <f t="shared" si="39"/>
        <v>0.6599999999962165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2934.5</v>
      </c>
      <c r="D1274" s="4">
        <f>BILANCA!E298</f>
        <v>2934.5</v>
      </c>
      <c r="E1274" s="4">
        <v>0</v>
      </c>
      <c r="F1274" s="4">
        <v>0</v>
      </c>
      <c r="G1274" s="5">
        <f t="shared" si="40"/>
        <v>2561.8184999999999</v>
      </c>
      <c r="H1274" s="5">
        <f t="shared" si="39"/>
        <v>1</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16366.36</v>
      </c>
      <c r="D1275" s="4">
        <f>BILANCA!E299</f>
        <v>531.11</v>
      </c>
      <c r="E1275" s="4">
        <v>0</v>
      </c>
      <c r="F1275" s="4">
        <v>0</v>
      </c>
      <c r="G1275" s="5">
        <f t="shared" si="40"/>
        <v>5089.1453599999995</v>
      </c>
      <c r="H1275" s="5">
        <f t="shared" si="39"/>
        <v>0.47000000000059572</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354857.33</v>
      </c>
      <c r="D1299" s="9">
        <f>'RAS-funkcijski'!E5</f>
        <v>474947.69</v>
      </c>
      <c r="E1299" s="9">
        <v>0</v>
      </c>
      <c r="F1299" s="9">
        <v>0</v>
      </c>
      <c r="G1299" s="10">
        <f t="shared" si="40"/>
        <v>1304.7527100000002</v>
      </c>
      <c r="H1299" s="10">
        <f t="shared" si="41"/>
        <v>0.64000000001396984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354857.33</v>
      </c>
      <c r="D1300" s="4">
        <f>'RAS-funkcijski'!E6</f>
        <v>474947.69</v>
      </c>
      <c r="E1300" s="4">
        <v>0</v>
      </c>
      <c r="F1300" s="4">
        <v>0</v>
      </c>
      <c r="G1300" s="5">
        <f t="shared" si="40"/>
        <v>2609.5054200000004</v>
      </c>
      <c r="H1300" s="5">
        <f t="shared" si="41"/>
        <v>0.64000000001396984</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338340.71</v>
      </c>
      <c r="D1301" s="4">
        <f>'RAS-funkcijski'!E7</f>
        <v>446970.98</v>
      </c>
      <c r="E1301" s="4">
        <v>0</v>
      </c>
      <c r="F1301" s="4">
        <v>0</v>
      </c>
      <c r="G1301" s="5">
        <f t="shared" si="40"/>
        <v>3696.8480099999997</v>
      </c>
      <c r="H1301" s="5">
        <f t="shared" si="41"/>
        <v>0.30999999999767169</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16516.62</v>
      </c>
      <c r="D1302" s="4">
        <f>'RAS-funkcijski'!E8</f>
        <v>27976.71</v>
      </c>
      <c r="E1302" s="4">
        <v>0</v>
      </c>
      <c r="F1302" s="4">
        <v>0</v>
      </c>
      <c r="G1302" s="5">
        <f t="shared" si="40"/>
        <v>289.88015999999999</v>
      </c>
      <c r="H1302" s="5">
        <f t="shared" si="41"/>
        <v>0.67000000000189175</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67952.100000000006</v>
      </c>
      <c r="D1322" s="4">
        <f>'RAS-funkcijski'!E28</f>
        <v>98450</v>
      </c>
      <c r="E1322" s="4">
        <v>0</v>
      </c>
      <c r="F1322" s="4">
        <v>0</v>
      </c>
      <c r="G1322" s="5">
        <f t="shared" si="42"/>
        <v>6356.4504000000006</v>
      </c>
      <c r="H1322" s="5">
        <f t="shared" si="41"/>
        <v>0.10000000000582077</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63707</v>
      </c>
      <c r="D1324" s="4">
        <f>'RAS-funkcijski'!E30</f>
        <v>95000</v>
      </c>
      <c r="E1324" s="4">
        <v>0</v>
      </c>
      <c r="F1324" s="4">
        <v>0</v>
      </c>
      <c r="G1324" s="5">
        <f t="shared" si="42"/>
        <v>6596.3819999999996</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4245.1000000000004</v>
      </c>
      <c r="D1328" s="4">
        <f>'RAS-funkcijski'!E34</f>
        <v>3450</v>
      </c>
      <c r="E1328" s="4">
        <v>0</v>
      </c>
      <c r="F1328" s="4">
        <v>0</v>
      </c>
      <c r="G1328" s="5">
        <f t="shared" si="42"/>
        <v>334.35300000000001</v>
      </c>
      <c r="H1328" s="5">
        <f t="shared" si="41"/>
        <v>0.1000000000003638</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17003.07</v>
      </c>
      <c r="D1329" s="4">
        <f>'RAS-funkcijski'!E35</f>
        <v>12224.16</v>
      </c>
      <c r="E1329" s="4">
        <v>0</v>
      </c>
      <c r="F1329" s="4">
        <v>0</v>
      </c>
      <c r="G1329" s="5">
        <f t="shared" si="42"/>
        <v>1284.9930899999999</v>
      </c>
      <c r="H1329" s="5">
        <f t="shared" si="41"/>
        <v>0.22999999999956344</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17003.07</v>
      </c>
      <c r="D1355" s="4">
        <f>'RAS-funkcijski'!E61</f>
        <v>12224.16</v>
      </c>
      <c r="E1355" s="4">
        <v>0</v>
      </c>
      <c r="F1355" s="4">
        <v>0</v>
      </c>
      <c r="G1355" s="5">
        <f t="shared" si="42"/>
        <v>2362.7292299999999</v>
      </c>
      <c r="H1355" s="5">
        <f t="shared" si="43"/>
        <v>0.22999999999956344</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17003.07</v>
      </c>
      <c r="D1358" s="4">
        <f>'RAS-funkcijski'!E64</f>
        <v>12224.16</v>
      </c>
      <c r="E1358" s="4">
        <v>0</v>
      </c>
      <c r="F1358" s="4">
        <v>0</v>
      </c>
      <c r="G1358" s="5">
        <f t="shared" si="42"/>
        <v>2487.0833999999995</v>
      </c>
      <c r="H1358" s="5">
        <f t="shared" si="43"/>
        <v>0.22999999999956344</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7000</v>
      </c>
      <c r="D1369" s="4">
        <f>'RAS-funkcijski'!E75</f>
        <v>70862.5</v>
      </c>
      <c r="E1369" s="4">
        <v>0</v>
      </c>
      <c r="F1369" s="4">
        <v>0</v>
      </c>
      <c r="G1369" s="5">
        <f t="shared" si="44"/>
        <v>10559.474999999999</v>
      </c>
      <c r="H1369" s="5">
        <f t="shared" si="43"/>
        <v>0.5</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7000</v>
      </c>
      <c r="D1370" s="4">
        <f>'RAS-funkcijski'!E76</f>
        <v>70862.5</v>
      </c>
      <c r="E1370" s="4">
        <v>0</v>
      </c>
      <c r="F1370" s="4">
        <v>0</v>
      </c>
      <c r="G1370" s="5">
        <f t="shared" si="44"/>
        <v>10708.199999999999</v>
      </c>
      <c r="H1370" s="5">
        <f t="shared" si="43"/>
        <v>0.5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1745895.48</v>
      </c>
      <c r="D1376" s="4">
        <f>'RAS-funkcijski'!E82</f>
        <v>2349026.0699999998</v>
      </c>
      <c r="E1376" s="4">
        <v>0</v>
      </c>
      <c r="F1376" s="4">
        <v>0</v>
      </c>
      <c r="G1376" s="5">
        <f t="shared" si="44"/>
        <v>502627.91435999994</v>
      </c>
      <c r="H1376" s="5">
        <f t="shared" si="43"/>
        <v>0.54999999981373549</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7871</v>
      </c>
      <c r="D1377" s="4">
        <f>'RAS-funkcijski'!E83</f>
        <v>25304.9</v>
      </c>
      <c r="E1377" s="4">
        <v>0</v>
      </c>
      <c r="F1377" s="4">
        <v>0</v>
      </c>
      <c r="G1377" s="5">
        <f t="shared" si="44"/>
        <v>4619.9832000000006</v>
      </c>
      <c r="H1377" s="5">
        <f t="shared" si="43"/>
        <v>9.9999999998544808E-2</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1243939.02</v>
      </c>
      <c r="D1378" s="4">
        <f>'RAS-funkcijski'!E84</f>
        <v>1703077.28</v>
      </c>
      <c r="E1378" s="4">
        <v>0</v>
      </c>
      <c r="F1378" s="4">
        <v>0</v>
      </c>
      <c r="G1378" s="5">
        <f t="shared" si="44"/>
        <v>372007.48639999999</v>
      </c>
      <c r="H1378" s="5">
        <f t="shared" si="43"/>
        <v>0.30000000004656613</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6304.34</v>
      </c>
      <c r="D1379" s="4">
        <f>'RAS-funkcijski'!E85</f>
        <v>0</v>
      </c>
      <c r="E1379" s="4">
        <v>0</v>
      </c>
      <c r="F1379" s="4">
        <v>0</v>
      </c>
      <c r="G1379" s="5">
        <f t="shared" si="44"/>
        <v>510.65154000000001</v>
      </c>
      <c r="H1379" s="5">
        <f t="shared" si="43"/>
        <v>0.34000000000014552</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131749.65</v>
      </c>
      <c r="D1380" s="4">
        <f>'RAS-funkcijski'!E86</f>
        <v>134296.19</v>
      </c>
      <c r="E1380" s="4">
        <v>0</v>
      </c>
      <c r="F1380" s="4">
        <v>0</v>
      </c>
      <c r="G1380" s="5">
        <f t="shared" si="44"/>
        <v>32828.046459999998</v>
      </c>
      <c r="H1380" s="5">
        <f t="shared" si="43"/>
        <v>0.54000000000814907</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356031.47</v>
      </c>
      <c r="D1382" s="4">
        <f>'RAS-funkcijski'!E88</f>
        <v>486347.7</v>
      </c>
      <c r="E1382" s="4">
        <v>0</v>
      </c>
      <c r="F1382" s="4">
        <v>0</v>
      </c>
      <c r="G1382" s="5">
        <f t="shared" si="44"/>
        <v>111613.05708</v>
      </c>
      <c r="H1382" s="5">
        <f t="shared" si="43"/>
        <v>0.76999999996041879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3538.18</v>
      </c>
      <c r="D1383" s="4">
        <f>'RAS-funkcijski'!E89</f>
        <v>3538.18</v>
      </c>
      <c r="E1383" s="4">
        <v>0</v>
      </c>
      <c r="F1383" s="4">
        <v>0</v>
      </c>
      <c r="G1383" s="5">
        <f t="shared" si="44"/>
        <v>902.2358999999999</v>
      </c>
      <c r="H1383" s="5">
        <f t="shared" si="43"/>
        <v>0.35999999999967258</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3538.18</v>
      </c>
      <c r="D1398" s="4">
        <f>'RAS-funkcijski'!E104</f>
        <v>3538.18</v>
      </c>
      <c r="E1398" s="4">
        <v>0</v>
      </c>
      <c r="F1398" s="4">
        <v>0</v>
      </c>
      <c r="G1398" s="5">
        <f t="shared" si="44"/>
        <v>1061.454</v>
      </c>
      <c r="H1398" s="5">
        <f t="shared" si="43"/>
        <v>0.35999999999967258</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42198.720000000001</v>
      </c>
      <c r="D1401" s="4">
        <f>'RAS-funkcijski'!E107</f>
        <v>137328.01999999999</v>
      </c>
      <c r="E1401" s="4">
        <v>0</v>
      </c>
      <c r="F1401" s="4">
        <v>0</v>
      </c>
      <c r="G1401" s="5">
        <f t="shared" si="44"/>
        <v>32636.040279999997</v>
      </c>
      <c r="H1401" s="5">
        <f t="shared" si="43"/>
        <v>0.29999999998835847</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14235.26</v>
      </c>
      <c r="D1402" s="4">
        <f>'RAS-funkcijski'!E108</f>
        <v>100692.56</v>
      </c>
      <c r="E1402" s="4">
        <v>0</v>
      </c>
      <c r="F1402" s="4">
        <v>0</v>
      </c>
      <c r="G1402" s="5">
        <f t="shared" si="44"/>
        <v>22424.519519999998</v>
      </c>
      <c r="H1402" s="5">
        <f t="shared" si="43"/>
        <v>0.70000000000254659</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22654.46</v>
      </c>
      <c r="D1403" s="4">
        <f>'RAS-funkcijski'!E109</f>
        <v>36635.46</v>
      </c>
      <c r="E1403" s="4">
        <v>0</v>
      </c>
      <c r="F1403" s="4">
        <v>0</v>
      </c>
      <c r="G1403" s="5">
        <f t="shared" si="44"/>
        <v>10072.1649</v>
      </c>
      <c r="H1403" s="5">
        <f t="shared" si="43"/>
        <v>0.91999999999825377</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5309</v>
      </c>
      <c r="D1405" s="4">
        <f>'RAS-funkcijski'!E111</f>
        <v>0</v>
      </c>
      <c r="E1405" s="4">
        <v>0</v>
      </c>
      <c r="F1405" s="4">
        <v>0</v>
      </c>
      <c r="G1405" s="5">
        <f t="shared" si="44"/>
        <v>568.06299999999999</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198172.03999999998</v>
      </c>
      <c r="D1408" s="4">
        <f>'RAS-funkcijski'!E114</f>
        <v>278230.71999999997</v>
      </c>
      <c r="E1408" s="4">
        <v>0</v>
      </c>
      <c r="F1408" s="4">
        <v>0</v>
      </c>
      <c r="G1408" s="5">
        <f t="shared" si="44"/>
        <v>83009.68279999998</v>
      </c>
      <c r="H1408" s="5">
        <f t="shared" si="43"/>
        <v>0.32000000000698492</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182212.15999999997</v>
      </c>
      <c r="D1409" s="4">
        <f>'RAS-funkcijski'!E115</f>
        <v>258457</v>
      </c>
      <c r="E1409" s="4">
        <v>0</v>
      </c>
      <c r="F1409" s="4">
        <v>0</v>
      </c>
      <c r="G1409" s="5">
        <f t="shared" si="44"/>
        <v>77603.003759999992</v>
      </c>
      <c r="H1409" s="5">
        <f t="shared" si="43"/>
        <v>0.15999999997438863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160519.26999999999</v>
      </c>
      <c r="D1410" s="4">
        <f>'RAS-funkcijski'!E116</f>
        <v>234857.96</v>
      </c>
      <c r="E1410" s="4">
        <v>0</v>
      </c>
      <c r="F1410" s="4">
        <v>0</v>
      </c>
      <c r="G1410" s="5">
        <f t="shared" si="44"/>
        <v>70586.341279999993</v>
      </c>
      <c r="H1410" s="5">
        <f t="shared" ref="H1410:H1473" si="45">ABS(C1410-ROUND(C1410,0))+ABS(D1410-ROUND(D1410,0))</f>
        <v>0.30999999999767169</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21692.89</v>
      </c>
      <c r="D1411" s="4">
        <f>'RAS-funkcijski'!E117</f>
        <v>23599.040000000001</v>
      </c>
      <c r="E1411" s="4">
        <v>0</v>
      </c>
      <c r="F1411" s="4">
        <v>0</v>
      </c>
      <c r="G1411" s="5">
        <f t="shared" si="44"/>
        <v>7784.679610000001</v>
      </c>
      <c r="H1411" s="5">
        <f t="shared" si="45"/>
        <v>0.15000000000145519</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15959.88</v>
      </c>
      <c r="D1419" s="4">
        <f>'RAS-funkcijski'!E125</f>
        <v>19773.72</v>
      </c>
      <c r="E1419" s="4">
        <v>0</v>
      </c>
      <c r="F1419" s="4">
        <v>0</v>
      </c>
      <c r="G1419" s="5">
        <f t="shared" si="44"/>
        <v>6716.3857200000002</v>
      </c>
      <c r="H1419" s="5">
        <f t="shared" si="45"/>
        <v>0.3999999999996362</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50877.18</v>
      </c>
      <c r="D1423" s="4">
        <f>'RAS-funkcijski'!E129</f>
        <v>67606.66</v>
      </c>
      <c r="E1423" s="4">
        <v>0</v>
      </c>
      <c r="F1423" s="4">
        <v>0</v>
      </c>
      <c r="G1423" s="5">
        <f t="shared" si="44"/>
        <v>23261.3125</v>
      </c>
      <c r="H1423" s="5">
        <f t="shared" si="45"/>
        <v>0.51999999999679858</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7400</v>
      </c>
      <c r="D1427" s="4">
        <f>'RAS-funkcijski'!E133</f>
        <v>11110</v>
      </c>
      <c r="E1427" s="4">
        <v>0</v>
      </c>
      <c r="F1427" s="4">
        <v>0</v>
      </c>
      <c r="G1427" s="5">
        <f t="shared" si="44"/>
        <v>3820.98</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43477.18</v>
      </c>
      <c r="D1434" s="4">
        <f>'RAS-funkcijski'!E140</f>
        <v>56496.66</v>
      </c>
      <c r="E1434" s="4">
        <v>0</v>
      </c>
      <c r="F1434" s="4">
        <v>0</v>
      </c>
      <c r="G1434" s="5">
        <f t="shared" si="46"/>
        <v>21279.988000000001</v>
      </c>
      <c r="H1434" s="5">
        <f t="shared" si="45"/>
        <v>0.51999999999679858</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2487494.1000000006</v>
      </c>
      <c r="D1435" s="15">
        <f>'RAS-funkcijski'!E141</f>
        <v>3492214</v>
      </c>
      <c r="E1435" s="15">
        <v>0</v>
      </c>
      <c r="F1435" s="15">
        <v>0</v>
      </c>
      <c r="G1435" s="16">
        <f t="shared" si="46"/>
        <v>1297653.3277000003</v>
      </c>
      <c r="H1435" s="16">
        <f t="shared" si="45"/>
        <v>0.10000000055879354</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209200.2</v>
      </c>
      <c r="E1436" s="9">
        <v>0</v>
      </c>
      <c r="F1436" s="9">
        <v>0</v>
      </c>
      <c r="G1436" s="10">
        <f t="shared" si="46"/>
        <v>418.40040000000005</v>
      </c>
      <c r="H1436" s="10">
        <f t="shared" si="45"/>
        <v>0.20000000001164153</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209200.2</v>
      </c>
      <c r="E1453" s="4">
        <v>0</v>
      </c>
      <c r="F1453" s="4">
        <v>0</v>
      </c>
      <c r="G1453" s="5">
        <f t="shared" si="46"/>
        <v>7531.2071999999998</v>
      </c>
      <c r="H1453" s="5">
        <f t="shared" si="45"/>
        <v>0.20000000001164153</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209200.2</v>
      </c>
      <c r="E1461" s="4">
        <v>0</v>
      </c>
      <c r="F1461" s="4">
        <v>0</v>
      </c>
      <c r="G1461" s="5">
        <f t="shared" si="46"/>
        <v>10878.410400000001</v>
      </c>
      <c r="H1461" s="5">
        <f t="shared" si="45"/>
        <v>0.20000000001164153</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209200.2</v>
      </c>
      <c r="E1467" s="4">
        <v>0</v>
      </c>
      <c r="F1467" s="4">
        <v>0</v>
      </c>
      <c r="G1467" s="5">
        <f t="shared" si="46"/>
        <v>13388.812800000002</v>
      </c>
      <c r="H1467" s="5">
        <f t="shared" si="45"/>
        <v>0.20000000001164153</v>
      </c>
      <c r="I1467" s="13">
        <f t="shared" si="50"/>
        <v>2677.7625601558666</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330522.19</v>
      </c>
      <c r="D1480" s="9"/>
      <c r="E1480" s="9">
        <v>0</v>
      </c>
      <c r="F1480" s="9">
        <v>0</v>
      </c>
      <c r="G1480" s="10">
        <f t="shared" ref="G1480:G1511" si="52">B1480/1000*C1480</f>
        <v>330.52219000000002</v>
      </c>
      <c r="H1480" s="10">
        <f t="shared" ref="H1480:H1511" si="53">ABS(C1480-ROUND(C1480,0))</f>
        <v>0.19000000000232831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3483474</v>
      </c>
      <c r="D1481" s="4">
        <v>0</v>
      </c>
      <c r="E1481" s="4">
        <v>0</v>
      </c>
      <c r="F1481" s="4">
        <v>0</v>
      </c>
      <c r="G1481" s="5">
        <f t="shared" si="52"/>
        <v>6966.9480000000003</v>
      </c>
      <c r="H1481" s="5">
        <f t="shared" si="53"/>
        <v>0</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2103387.09</v>
      </c>
      <c r="D1483" s="4">
        <v>0</v>
      </c>
      <c r="E1483" s="4">
        <v>0</v>
      </c>
      <c r="F1483" s="4">
        <v>0</v>
      </c>
      <c r="G1483" s="5">
        <f t="shared" si="52"/>
        <v>8413.5483599999989</v>
      </c>
      <c r="H1483" s="5">
        <f t="shared" si="53"/>
        <v>8.9999999850988388E-2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378385.65</v>
      </c>
      <c r="D1484" s="4">
        <v>0</v>
      </c>
      <c r="E1484" s="4">
        <v>0</v>
      </c>
      <c r="F1484" s="4">
        <v>0</v>
      </c>
      <c r="G1484" s="5">
        <f t="shared" si="52"/>
        <v>1891.9282500000002</v>
      </c>
      <c r="H1484" s="5">
        <f t="shared" si="53"/>
        <v>0.34999999997671694</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1051849.43</v>
      </c>
      <c r="D1485" s="4">
        <v>0</v>
      </c>
      <c r="E1485" s="4">
        <v>0</v>
      </c>
      <c r="F1485" s="4">
        <v>0</v>
      </c>
      <c r="G1485" s="5">
        <f t="shared" si="52"/>
        <v>6311.0965799999994</v>
      </c>
      <c r="H1485" s="5">
        <f t="shared" si="53"/>
        <v>0.42999999993480742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28464</v>
      </c>
      <c r="D1486" s="4">
        <v>0</v>
      </c>
      <c r="E1486" s="4">
        <v>0</v>
      </c>
      <c r="F1486" s="4">
        <v>0</v>
      </c>
      <c r="G1486" s="5">
        <f t="shared" si="52"/>
        <v>199.24799999999999</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3891.68</v>
      </c>
      <c r="D1488" s="4">
        <v>0</v>
      </c>
      <c r="E1488" s="4">
        <v>0</v>
      </c>
      <c r="F1488" s="4">
        <v>0</v>
      </c>
      <c r="G1488" s="5">
        <f t="shared" si="52"/>
        <v>35.025119999999994</v>
      </c>
      <c r="H1488" s="5">
        <f t="shared" si="53"/>
        <v>0.32000000000016371</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80047.98</v>
      </c>
      <c r="D1489" s="4">
        <v>0</v>
      </c>
      <c r="E1489" s="4">
        <v>0</v>
      </c>
      <c r="F1489" s="4">
        <v>0</v>
      </c>
      <c r="G1489" s="5">
        <f t="shared" si="52"/>
        <v>800.47979999999995</v>
      </c>
      <c r="H1489" s="5">
        <f t="shared" si="53"/>
        <v>2.0000000004074536E-2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40566.949999999997</v>
      </c>
      <c r="D1490" s="4">
        <v>0</v>
      </c>
      <c r="E1490" s="4">
        <v>0</v>
      </c>
      <c r="F1490" s="4">
        <v>0</v>
      </c>
      <c r="G1490" s="5">
        <f t="shared" si="52"/>
        <v>446.23644999999993</v>
      </c>
      <c r="H1490" s="5">
        <f t="shared" si="53"/>
        <v>5.0000000002910383E-2</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520181.4</v>
      </c>
      <c r="D1491" s="4">
        <v>0</v>
      </c>
      <c r="E1491" s="4">
        <v>0</v>
      </c>
      <c r="F1491" s="4">
        <v>0</v>
      </c>
      <c r="G1491" s="5">
        <f t="shared" si="52"/>
        <v>6242.1768000000002</v>
      </c>
      <c r="H1491" s="5">
        <f t="shared" si="53"/>
        <v>0.40000000002328306</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1380086.91</v>
      </c>
      <c r="D1492" s="4">
        <v>0</v>
      </c>
      <c r="E1492" s="4">
        <v>0</v>
      </c>
      <c r="F1492" s="4">
        <v>0</v>
      </c>
      <c r="G1492" s="5">
        <f t="shared" si="52"/>
        <v>17941.129829999998</v>
      </c>
      <c r="H1492" s="5">
        <f t="shared" si="53"/>
        <v>9.0000000083819032E-2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3680273.71</v>
      </c>
      <c r="D1499" s="4">
        <v>0</v>
      </c>
      <c r="E1499" s="4">
        <v>0</v>
      </c>
      <c r="F1499" s="4">
        <v>0</v>
      </c>
      <c r="G1499" s="5">
        <f t="shared" si="52"/>
        <v>73605.474199999997</v>
      </c>
      <c r="H1499" s="5">
        <f t="shared" si="53"/>
        <v>0.2900000000372529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2266375.61</v>
      </c>
      <c r="D1501" s="4">
        <v>0</v>
      </c>
      <c r="E1501" s="4">
        <v>0</v>
      </c>
      <c r="F1501" s="4">
        <v>0</v>
      </c>
      <c r="G1501" s="5">
        <f t="shared" si="52"/>
        <v>49860.263419999996</v>
      </c>
      <c r="H1501" s="5">
        <f t="shared" si="53"/>
        <v>0.39000000013038516</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363807.14</v>
      </c>
      <c r="D1502" s="4">
        <v>0</v>
      </c>
      <c r="E1502" s="4">
        <v>0</v>
      </c>
      <c r="F1502" s="4">
        <v>0</v>
      </c>
      <c r="G1502" s="5">
        <f t="shared" si="52"/>
        <v>8367.5642200000002</v>
      </c>
      <c r="H1502" s="5">
        <f t="shared" si="53"/>
        <v>0.14000000001396984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1133578.08</v>
      </c>
      <c r="D1503" s="4">
        <v>0</v>
      </c>
      <c r="E1503" s="4">
        <v>0</v>
      </c>
      <c r="F1503" s="4">
        <v>0</v>
      </c>
      <c r="G1503" s="5">
        <f t="shared" si="52"/>
        <v>27205.873920000002</v>
      </c>
      <c r="H1503" s="5">
        <f t="shared" si="53"/>
        <v>8.0000000074505806E-2</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28509.79</v>
      </c>
      <c r="D1504" s="4">
        <v>0</v>
      </c>
      <c r="E1504" s="4">
        <v>0</v>
      </c>
      <c r="F1504" s="4">
        <v>0</v>
      </c>
      <c r="G1504" s="5">
        <f t="shared" si="52"/>
        <v>712.74475000000007</v>
      </c>
      <c r="H1504" s="5">
        <f t="shared" si="53"/>
        <v>0.20999999999912689</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3891.68</v>
      </c>
      <c r="D1506" s="4">
        <v>0</v>
      </c>
      <c r="E1506" s="4">
        <v>0</v>
      </c>
      <c r="F1506" s="4">
        <v>0</v>
      </c>
      <c r="G1506" s="5">
        <f t="shared" si="52"/>
        <v>105.07535999999999</v>
      </c>
      <c r="H1506" s="5">
        <f t="shared" si="53"/>
        <v>0.32000000000016371</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80539.64</v>
      </c>
      <c r="D1507" s="4">
        <v>0</v>
      </c>
      <c r="E1507" s="4">
        <v>0</v>
      </c>
      <c r="F1507" s="4">
        <v>0</v>
      </c>
      <c r="G1507" s="5">
        <f t="shared" si="52"/>
        <v>2255.1099199999999</v>
      </c>
      <c r="H1507" s="5">
        <f t="shared" si="53"/>
        <v>0.36000000000058208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40566.949999999997</v>
      </c>
      <c r="D1508" s="4">
        <v>0</v>
      </c>
      <c r="E1508" s="4">
        <v>0</v>
      </c>
      <c r="F1508" s="4">
        <v>0</v>
      </c>
      <c r="G1508" s="5">
        <f t="shared" si="52"/>
        <v>1176.44155</v>
      </c>
      <c r="H1508" s="5">
        <f t="shared" si="53"/>
        <v>5.0000000002910383E-2</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615482.32999999996</v>
      </c>
      <c r="D1509" s="4">
        <v>0</v>
      </c>
      <c r="E1509" s="4">
        <v>0</v>
      </c>
      <c r="F1509" s="4">
        <v>0</v>
      </c>
      <c r="G1509" s="5">
        <f t="shared" si="52"/>
        <v>18464.469899999996</v>
      </c>
      <c r="H1509" s="5">
        <f t="shared" si="53"/>
        <v>0.32999999995809048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1413898.1</v>
      </c>
      <c r="D1510" s="4">
        <v>0</v>
      </c>
      <c r="E1510" s="4">
        <v>0</v>
      </c>
      <c r="F1510" s="4">
        <v>0</v>
      </c>
      <c r="G1510" s="5">
        <f t="shared" si="52"/>
        <v>43830.841100000005</v>
      </c>
      <c r="H1510" s="5">
        <f t="shared" si="53"/>
        <v>0.10000000009313226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133722.47999999998</v>
      </c>
      <c r="D1517" s="4">
        <v>0</v>
      </c>
      <c r="E1517" s="4">
        <v>0</v>
      </c>
      <c r="F1517" s="4">
        <v>0</v>
      </c>
      <c r="G1517" s="5">
        <f t="shared" si="54"/>
        <v>5081.4542399999991</v>
      </c>
      <c r="H1517" s="5">
        <f t="shared" si="55"/>
        <v>0.47999999998137355</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6285.2999999999993</v>
      </c>
      <c r="D1518" s="4">
        <v>0</v>
      </c>
      <c r="E1518" s="4">
        <v>0</v>
      </c>
      <c r="F1518" s="4">
        <v>0</v>
      </c>
      <c r="G1518" s="5">
        <f t="shared" si="54"/>
        <v>245.12669999999997</v>
      </c>
      <c r="H1518" s="5">
        <f t="shared" si="55"/>
        <v>0.2999999999992724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4180.24</v>
      </c>
      <c r="D1524" s="4">
        <v>0</v>
      </c>
      <c r="E1524" s="4">
        <v>0</v>
      </c>
      <c r="F1524" s="4">
        <v>0</v>
      </c>
      <c r="G1524" s="5">
        <f t="shared" si="54"/>
        <v>188.11079999999998</v>
      </c>
      <c r="H1524" s="5">
        <f t="shared" si="55"/>
        <v>0.23999999999978172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1245.74</v>
      </c>
      <c r="D1530" s="4">
        <v>0</v>
      </c>
      <c r="E1530" s="4">
        <v>0</v>
      </c>
      <c r="F1530" s="4">
        <v>0</v>
      </c>
      <c r="G1530" s="5">
        <f t="shared" si="54"/>
        <v>63.532739999999997</v>
      </c>
      <c r="H1530" s="5">
        <f t="shared" si="55"/>
        <v>0.25999999999999091</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1244.25</v>
      </c>
      <c r="D1531" s="4">
        <v>0</v>
      </c>
      <c r="E1531" s="4">
        <v>0</v>
      </c>
      <c r="F1531" s="4">
        <v>0</v>
      </c>
      <c r="G1531" s="5">
        <f t="shared" si="54"/>
        <v>64.700999999999993</v>
      </c>
      <c r="H1531" s="5">
        <f t="shared" si="55"/>
        <v>0.25</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1.49</v>
      </c>
      <c r="D1534" s="4">
        <v>0</v>
      </c>
      <c r="E1534" s="4">
        <v>0</v>
      </c>
      <c r="F1534" s="4">
        <v>0</v>
      </c>
      <c r="G1534" s="5">
        <f t="shared" si="54"/>
        <v>8.1949999999999995E-2</v>
      </c>
      <c r="H1534" s="5">
        <f t="shared" si="55"/>
        <v>0.49</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2934.5</v>
      </c>
      <c r="D1560" s="4">
        <v>0</v>
      </c>
      <c r="E1560" s="4">
        <v>0</v>
      </c>
      <c r="F1560" s="4">
        <v>0</v>
      </c>
      <c r="G1560" s="5">
        <f t="shared" si="56"/>
        <v>237.69450000000001</v>
      </c>
      <c r="H1560" s="5">
        <f t="shared" si="57"/>
        <v>0.5</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2934.5</v>
      </c>
      <c r="D1564" s="4">
        <v>0</v>
      </c>
      <c r="E1564" s="4">
        <v>0</v>
      </c>
      <c r="F1564" s="4">
        <v>0</v>
      </c>
      <c r="G1564" s="5">
        <f t="shared" si="56"/>
        <v>249.4325</v>
      </c>
      <c r="H1564" s="5">
        <f t="shared" si="57"/>
        <v>0.5</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2105.06</v>
      </c>
      <c r="D1565" s="4">
        <v>0</v>
      </c>
      <c r="E1565" s="4">
        <v>0</v>
      </c>
      <c r="F1565" s="4">
        <v>0</v>
      </c>
      <c r="G1565" s="5">
        <f t="shared" si="56"/>
        <v>181.03515999999999</v>
      </c>
      <c r="H1565" s="5">
        <f t="shared" si="57"/>
        <v>5.999999999994543E-2</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7.0000000000000007E-2</v>
      </c>
      <c r="D1568" s="4">
        <v>0</v>
      </c>
      <c r="E1568" s="4">
        <v>0</v>
      </c>
      <c r="F1568" s="4">
        <v>0</v>
      </c>
      <c r="G1568" s="5">
        <f t="shared" si="56"/>
        <v>6.2300000000000003E-3</v>
      </c>
      <c r="H1568" s="5">
        <f t="shared" si="57"/>
        <v>7.0000000000000007E-2</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2104.9899999999998</v>
      </c>
      <c r="D1569" s="4">
        <v>0</v>
      </c>
      <c r="E1569" s="4">
        <v>0</v>
      </c>
      <c r="F1569" s="4">
        <v>0</v>
      </c>
      <c r="G1569" s="5">
        <f t="shared" si="56"/>
        <v>189.44909999999999</v>
      </c>
      <c r="H1569" s="5">
        <f t="shared" si="57"/>
        <v>1.0000000000218279E-2</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127437.18</v>
      </c>
      <c r="D1576" s="4">
        <v>0</v>
      </c>
      <c r="E1576" s="4">
        <v>0</v>
      </c>
      <c r="F1576" s="4">
        <v>0</v>
      </c>
      <c r="G1576" s="5">
        <f t="shared" si="56"/>
        <v>12361.40646</v>
      </c>
      <c r="H1576" s="5">
        <f t="shared" si="57"/>
        <v>0.17999999999301508</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108963.64</v>
      </c>
      <c r="D1578" s="4">
        <v>0</v>
      </c>
      <c r="E1578" s="4">
        <v>0</v>
      </c>
      <c r="F1578" s="4">
        <v>0</v>
      </c>
      <c r="G1578" s="5">
        <f t="shared" si="56"/>
        <v>10787.40036</v>
      </c>
      <c r="H1578" s="5">
        <f t="shared" si="57"/>
        <v>0.36000000000058208</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18473.54</v>
      </c>
      <c r="D1579" s="4">
        <v>0</v>
      </c>
      <c r="E1579" s="4">
        <v>0</v>
      </c>
      <c r="F1579" s="4">
        <v>0</v>
      </c>
      <c r="G1579" s="5">
        <f t="shared" si="56"/>
        <v>1847.3540000000003</v>
      </c>
      <c r="H1579" s="5">
        <f t="shared" si="57"/>
        <v>0.45999999999912689</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Q16" sqref="Q1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35335</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2">
        <f>'PR-RAS'!D6</f>
        <v>2496674.86</v>
      </c>
      <c r="I16" s="172">
        <f>'PR-RAS'!E6</f>
        <v>3516416.68</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2">
        <f>'PR-RAS'!D151</f>
        <v>1549435.25</v>
      </c>
      <c r="I17" s="172">
        <f>'PR-RAS'!E151</f>
        <v>1794309.6830000002</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2">
        <f>'PR-RAS'!D645</f>
        <v>1225757.2199999997</v>
      </c>
      <c r="I18" s="172">
        <f>'PR-RAS'!E645</f>
        <v>1302841.6969999995</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3">
        <f>'PR-RAS'!D646</f>
        <v>0</v>
      </c>
      <c r="I19" s="173">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4">
        <f>BILANCA!D7</f>
        <v>35425899.149999999</v>
      </c>
      <c r="I20" s="175">
        <f>BILANCA!E7</f>
        <v>36348102.399999999</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6">
        <f>BILANCA!D68</f>
        <v>2574233.0700000003</v>
      </c>
      <c r="I21" s="177">
        <f>BILANCA!E68</f>
        <v>2762411.76</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6">
        <f>BILANCA!D176</f>
        <v>337315.67</v>
      </c>
      <c r="I22" s="177">
        <f>BILANCA!E176</f>
        <v>154145.43000000002</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8">
        <f>BILANCA!D237</f>
        <v>37662816.549999997</v>
      </c>
      <c r="I23" s="179">
        <f>BILANCA!E237</f>
        <v>38956368.729999997</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4">
        <f>'RAS-funkcijski'!D5</f>
        <v>354857.33</v>
      </c>
      <c r="I24" s="175">
        <f>'RAS-funkcijski'!E5</f>
        <v>474947.69</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6">
        <f>'RAS-funkcijski'!D35</f>
        <v>17003.07</v>
      </c>
      <c r="I25" s="177">
        <f>'RAS-funkcijski'!E35</f>
        <v>12224.16</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6">
        <f>'RAS-funkcijski'!D88</f>
        <v>356031.47</v>
      </c>
      <c r="I26" s="177">
        <f>'RAS-funkcijski'!E88</f>
        <v>486347.7</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6">
        <f>'RAS-funkcijski'!D114</f>
        <v>198172.03999999998</v>
      </c>
      <c r="I27" s="177">
        <f>'RAS-funkcijski'!E114</f>
        <v>278230.71999999997</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0">
        <f>'RAS-funkcijski'!D141</f>
        <v>2487494.1000000006</v>
      </c>
      <c r="I28" s="181">
        <f>'RAS-funkcijski'!E141</f>
        <v>3492214</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4">
        <f>'P-VRIO'!D5</f>
        <v>0</v>
      </c>
      <c r="I29" s="175">
        <f>'P-VRIO'!E5</f>
        <v>209200.2</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6">
        <f>'P-VRIO'!D22</f>
        <v>0</v>
      </c>
      <c r="I30" s="177">
        <f>'P-VRIO'!E22</f>
        <v>209200.2</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2" t="s">
        <v>46</v>
      </c>
      <c r="I33" s="183">
        <f>OBVEZE!D5</f>
        <v>330522.19</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6" t="s">
        <v>46</v>
      </c>
      <c r="I34" s="177">
        <f>OBVEZE!D42</f>
        <v>133722.47999999998</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6" t="s">
        <v>46</v>
      </c>
      <c r="I35" s="177">
        <f>OBVEZE!D43</f>
        <v>6285.2999999999993</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0" t="s">
        <v>46</v>
      </c>
      <c r="I36" s="181">
        <f>OBVEZE!D101</f>
        <v>127437.18</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4" zoomScaleNormal="100" workbookViewId="0">
      <selection activeCell="F211" sqref="A211:F211"/>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2496674.86</v>
      </c>
      <c r="E6" s="263">
        <f>E7+E44+E50+E82+E106+E124+E133+E139</f>
        <v>3516416.68</v>
      </c>
      <c r="F6" s="190">
        <f t="shared" ref="F6:F69" si="0">IF(D6&lt;&gt;0,IF(E6/D6&gt;=100,"&gt;&gt;100",E6/D6*100),"-")</f>
        <v>140.84399760407732</v>
      </c>
    </row>
    <row r="7" spans="1:25" customFormat="1" ht="12.75" customHeight="1" x14ac:dyDescent="0.2">
      <c r="A7" s="189" t="s">
        <v>60</v>
      </c>
      <c r="B7" s="150" t="s">
        <v>61</v>
      </c>
      <c r="C7" s="44" t="s">
        <v>60</v>
      </c>
      <c r="D7" s="263">
        <f>D8+D17+D23+D29+D37+D40</f>
        <v>1483655.13</v>
      </c>
      <c r="E7" s="263">
        <f>E8+E17+E23+E29+E37+E40</f>
        <v>1908029.9100000001</v>
      </c>
      <c r="F7" s="190">
        <f t="shared" si="0"/>
        <v>128.60333047882901</v>
      </c>
    </row>
    <row r="8" spans="1:25" customFormat="1" ht="12.75" customHeight="1" x14ac:dyDescent="0.2">
      <c r="A8" s="189" t="s">
        <v>62</v>
      </c>
      <c r="B8" s="150" t="s">
        <v>63</v>
      </c>
      <c r="C8" s="44" t="s">
        <v>62</v>
      </c>
      <c r="D8" s="263">
        <f>SUM(D9:D14)-D15-D16</f>
        <v>665477.4</v>
      </c>
      <c r="E8" s="263">
        <f>SUM(E9:E14)-E15-E16</f>
        <v>930199.87</v>
      </c>
      <c r="F8" s="190">
        <f t="shared" si="0"/>
        <v>139.77933285187444</v>
      </c>
    </row>
    <row r="9" spans="1:25" customFormat="1" ht="12.75" customHeight="1" x14ac:dyDescent="0.2">
      <c r="A9" s="189" t="s">
        <v>64</v>
      </c>
      <c r="B9" s="150" t="s">
        <v>65</v>
      </c>
      <c r="C9" s="44" t="s">
        <v>64</v>
      </c>
      <c r="D9" s="262">
        <v>665477.4</v>
      </c>
      <c r="E9" s="262">
        <v>930199.87</v>
      </c>
      <c r="F9" s="190">
        <f t="shared" si="0"/>
        <v>139.77933285187444</v>
      </c>
    </row>
    <row r="10" spans="1:25" customFormat="1" ht="12.75" customHeight="1" x14ac:dyDescent="0.2">
      <c r="A10" s="189" t="s">
        <v>66</v>
      </c>
      <c r="B10" s="150" t="s">
        <v>67</v>
      </c>
      <c r="C10" s="44" t="s">
        <v>66</v>
      </c>
      <c r="D10" s="262">
        <v>0</v>
      </c>
      <c r="E10" s="262">
        <v>0</v>
      </c>
      <c r="F10" s="190" t="str">
        <f t="shared" si="0"/>
        <v>-</v>
      </c>
    </row>
    <row r="11" spans="1:25" customFormat="1" ht="12.75" customHeight="1" x14ac:dyDescent="0.2">
      <c r="A11" s="189" t="s">
        <v>68</v>
      </c>
      <c r="B11" s="150" t="s">
        <v>69</v>
      </c>
      <c r="C11" s="44" t="s">
        <v>68</v>
      </c>
      <c r="D11" s="262">
        <v>0</v>
      </c>
      <c r="E11" s="262">
        <v>0</v>
      </c>
      <c r="F11" s="190" t="str">
        <f t="shared" si="0"/>
        <v>-</v>
      </c>
    </row>
    <row r="12" spans="1:25" customFormat="1" ht="12.75" customHeight="1" x14ac:dyDescent="0.2">
      <c r="A12" s="189" t="s">
        <v>70</v>
      </c>
      <c r="B12" s="150" t="s">
        <v>71</v>
      </c>
      <c r="C12" s="44" t="s">
        <v>70</v>
      </c>
      <c r="D12" s="262">
        <v>0</v>
      </c>
      <c r="E12" s="262">
        <v>0</v>
      </c>
      <c r="F12" s="190" t="str">
        <f t="shared" si="0"/>
        <v>-</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0</v>
      </c>
      <c r="E15" s="262">
        <v>0</v>
      </c>
      <c r="F15" s="190" t="str">
        <f t="shared" si="0"/>
        <v>-</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764809.73</v>
      </c>
      <c r="E23" s="263">
        <f>SUM(E24:E28)</f>
        <v>911183.02</v>
      </c>
      <c r="F23" s="190">
        <f t="shared" si="0"/>
        <v>119.13852351224664</v>
      </c>
    </row>
    <row r="24" spans="1:6" customFormat="1" ht="12.75" customHeight="1" x14ac:dyDescent="0.2">
      <c r="A24" s="189" t="s">
        <v>94</v>
      </c>
      <c r="B24" s="150" t="s">
        <v>95</v>
      </c>
      <c r="C24" s="44" t="s">
        <v>94</v>
      </c>
      <c r="D24" s="262">
        <v>216681.4</v>
      </c>
      <c r="E24" s="262">
        <v>465276.8</v>
      </c>
      <c r="F24" s="190">
        <f t="shared" si="0"/>
        <v>214.72853692102785</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548128.32999999996</v>
      </c>
      <c r="E27" s="262">
        <v>445906.22</v>
      </c>
      <c r="F27" s="190">
        <f t="shared" si="0"/>
        <v>81.350697563835098</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53368</v>
      </c>
      <c r="E29" s="263">
        <f>SUM(E30:E36)</f>
        <v>66647.02</v>
      </c>
      <c r="F29" s="190">
        <f t="shared" si="0"/>
        <v>124.88198920701545</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53019.41</v>
      </c>
      <c r="E31" s="262">
        <v>66647.02</v>
      </c>
      <c r="F31" s="190">
        <f t="shared" si="0"/>
        <v>125.70305855912014</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348.59</v>
      </c>
      <c r="E33" s="262">
        <v>0</v>
      </c>
      <c r="F33" s="190">
        <f t="shared" si="0"/>
        <v>0</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413071.73</v>
      </c>
      <c r="E50" s="263">
        <f>E51+E54+E59+E62+E65+E68+E71+E74+E77</f>
        <v>547034.18999999994</v>
      </c>
      <c r="F50" s="190">
        <f t="shared" si="0"/>
        <v>132.43079839910612</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410934</v>
      </c>
      <c r="E59" s="263">
        <f>SUM(E60:E61)</f>
        <v>241369</v>
      </c>
      <c r="F59" s="190">
        <f t="shared" si="0"/>
        <v>58.736682776309578</v>
      </c>
    </row>
    <row r="60" spans="1:6" customFormat="1" ht="24" customHeight="1" x14ac:dyDescent="0.2">
      <c r="A60" s="189" t="s">
        <v>166</v>
      </c>
      <c r="B60" s="196" t="s">
        <v>167</v>
      </c>
      <c r="C60" s="44" t="s">
        <v>166</v>
      </c>
      <c r="D60" s="262">
        <v>75334</v>
      </c>
      <c r="E60" s="262">
        <v>71369</v>
      </c>
      <c r="F60" s="190">
        <f t="shared" si="0"/>
        <v>94.736772240953613</v>
      </c>
    </row>
    <row r="61" spans="1:6" customFormat="1" ht="24" customHeight="1" x14ac:dyDescent="0.2">
      <c r="A61" s="189" t="s">
        <v>168</v>
      </c>
      <c r="B61" s="196" t="s">
        <v>169</v>
      </c>
      <c r="C61" s="44" t="s">
        <v>168</v>
      </c>
      <c r="D61" s="262">
        <v>335600</v>
      </c>
      <c r="E61" s="262">
        <v>170000</v>
      </c>
      <c r="F61" s="190">
        <f t="shared" si="0"/>
        <v>50.655542312276523</v>
      </c>
    </row>
    <row r="62" spans="1:6" customFormat="1" ht="12.75" customHeight="1" x14ac:dyDescent="0.2">
      <c r="A62" s="189" t="s">
        <v>170</v>
      </c>
      <c r="B62" s="150" t="s">
        <v>171</v>
      </c>
      <c r="C62" s="44" t="s">
        <v>170</v>
      </c>
      <c r="D62" s="263">
        <f>SUM(D63:D64)</f>
        <v>0</v>
      </c>
      <c r="E62" s="263">
        <f>SUM(E63:E64)</f>
        <v>51090</v>
      </c>
      <c r="F62" s="190" t="str">
        <f t="shared" si="0"/>
        <v>-</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0</v>
      </c>
      <c r="E64" s="262">
        <v>51090</v>
      </c>
      <c r="F64" s="190" t="str">
        <f t="shared" si="0"/>
        <v>-</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345.6</v>
      </c>
      <c r="E68" s="263">
        <f>SUM(E69:E70)</f>
        <v>403.2</v>
      </c>
      <c r="F68" s="190">
        <f t="shared" si="0"/>
        <v>116.66666666666666</v>
      </c>
    </row>
    <row r="69" spans="1:6" customFormat="1" ht="12.75" customHeight="1" x14ac:dyDescent="0.2">
      <c r="A69" s="189" t="s">
        <v>184</v>
      </c>
      <c r="B69" s="150" t="s">
        <v>185</v>
      </c>
      <c r="C69" s="44" t="s">
        <v>184</v>
      </c>
      <c r="D69" s="262">
        <v>345.6</v>
      </c>
      <c r="E69" s="262">
        <v>403.2</v>
      </c>
      <c r="F69" s="190">
        <f t="shared" si="0"/>
        <v>116.66666666666666</v>
      </c>
    </row>
    <row r="70" spans="1:6" customFormat="1" ht="24" customHeight="1" x14ac:dyDescent="0.2">
      <c r="A70" s="189" t="s">
        <v>186</v>
      </c>
      <c r="B70" s="150" t="s">
        <v>187</v>
      </c>
      <c r="C70" s="44" t="s">
        <v>186</v>
      </c>
      <c r="D70" s="262">
        <v>0</v>
      </c>
      <c r="E70" s="262">
        <v>0</v>
      </c>
      <c r="F70" s="190" t="str">
        <f t="shared" ref="F70:F133" si="1">IF(D70&lt;&gt;0,IF(E70/D70&gt;=100,"&gt;&gt;100",E70/D70*100),"-")</f>
        <v>-</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1792.13</v>
      </c>
      <c r="E74" s="263">
        <f>SUM(E75:E76)</f>
        <v>254171.99</v>
      </c>
      <c r="F74" s="190" t="str">
        <f t="shared" si="1"/>
        <v>&gt;&gt;100</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1792.13</v>
      </c>
      <c r="E76" s="262">
        <v>254171.99</v>
      </c>
      <c r="F76" s="190" t="str">
        <f t="shared" si="1"/>
        <v>&gt;&gt;100</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282246.86000000004</v>
      </c>
      <c r="E82" s="263">
        <f>E83+E91+E98</f>
        <v>405124.49999999994</v>
      </c>
      <c r="F82" s="190">
        <f t="shared" si="1"/>
        <v>143.53552064317026</v>
      </c>
    </row>
    <row r="83" spans="1:6" customFormat="1" ht="12.75" customHeight="1" x14ac:dyDescent="0.2">
      <c r="A83" s="189" t="s">
        <v>212</v>
      </c>
      <c r="B83" s="150" t="s">
        <v>213</v>
      </c>
      <c r="C83" s="44" t="s">
        <v>212</v>
      </c>
      <c r="D83" s="263">
        <f>SUM(D84:D90)</f>
        <v>96.2</v>
      </c>
      <c r="E83" s="263">
        <f>SUM(E84:E90)</f>
        <v>136.16</v>
      </c>
      <c r="F83" s="190">
        <f t="shared" si="1"/>
        <v>141.53846153846152</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96.2</v>
      </c>
      <c r="E85" s="262">
        <v>136.16</v>
      </c>
      <c r="F85" s="190">
        <f t="shared" si="1"/>
        <v>141.53846153846152</v>
      </c>
    </row>
    <row r="86" spans="1:6" customFormat="1" ht="12.75" customHeight="1" x14ac:dyDescent="0.2">
      <c r="A86" s="189" t="s">
        <v>218</v>
      </c>
      <c r="B86" s="150" t="s">
        <v>219</v>
      </c>
      <c r="C86" s="44" t="s">
        <v>218</v>
      </c>
      <c r="D86" s="262">
        <v>0</v>
      </c>
      <c r="E86" s="262">
        <v>0</v>
      </c>
      <c r="F86" s="190" t="str">
        <f t="shared" si="1"/>
        <v>-</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282150.66000000003</v>
      </c>
      <c r="E91" s="263">
        <f>SUM(E92:E97)</f>
        <v>404988.33999999997</v>
      </c>
      <c r="F91" s="190">
        <f t="shared" si="1"/>
        <v>143.53620154565647</v>
      </c>
    </row>
    <row r="92" spans="1:6" customFormat="1" ht="12.75" customHeight="1" x14ac:dyDescent="0.2">
      <c r="A92" s="189" t="s">
        <v>230</v>
      </c>
      <c r="B92" s="150" t="s">
        <v>231</v>
      </c>
      <c r="C92" s="44" t="s">
        <v>230</v>
      </c>
      <c r="D92" s="262">
        <v>66899.45</v>
      </c>
      <c r="E92" s="262">
        <v>78096.320000000007</v>
      </c>
      <c r="F92" s="190">
        <f t="shared" si="1"/>
        <v>116.73686405493619</v>
      </c>
    </row>
    <row r="93" spans="1:6" customFormat="1" ht="12.75" customHeight="1" x14ac:dyDescent="0.2">
      <c r="A93" s="189" t="s">
        <v>232</v>
      </c>
      <c r="B93" s="150" t="s">
        <v>233</v>
      </c>
      <c r="C93" s="44" t="s">
        <v>232</v>
      </c>
      <c r="D93" s="262">
        <v>189173.1</v>
      </c>
      <c r="E93" s="262">
        <v>299608.67</v>
      </c>
      <c r="F93" s="190">
        <f t="shared" si="1"/>
        <v>158.37805163630557</v>
      </c>
    </row>
    <row r="94" spans="1:6" customFormat="1" ht="12.75" customHeight="1" x14ac:dyDescent="0.2">
      <c r="A94" s="189" t="s">
        <v>234</v>
      </c>
      <c r="B94" s="150" t="s">
        <v>235</v>
      </c>
      <c r="C94" s="44" t="s">
        <v>234</v>
      </c>
      <c r="D94" s="262">
        <v>25.64</v>
      </c>
      <c r="E94" s="262">
        <v>127.17</v>
      </c>
      <c r="F94" s="190">
        <f t="shared" si="1"/>
        <v>495.98283931357258</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26052.47</v>
      </c>
      <c r="E97" s="262">
        <v>27156.18</v>
      </c>
      <c r="F97" s="190">
        <f t="shared" si="1"/>
        <v>104.23648890105237</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309489.5</v>
      </c>
      <c r="E106" s="263">
        <f>E107+E112+E120</f>
        <v>644229.91</v>
      </c>
      <c r="F106" s="190">
        <f t="shared" si="1"/>
        <v>208.15889068934487</v>
      </c>
    </row>
    <row r="107" spans="1:6" customFormat="1" ht="12.75" customHeight="1" x14ac:dyDescent="0.2">
      <c r="A107" s="189" t="s">
        <v>260</v>
      </c>
      <c r="B107" s="150" t="s">
        <v>261</v>
      </c>
      <c r="C107" s="44" t="s">
        <v>260</v>
      </c>
      <c r="D107" s="263">
        <f>SUM(D108:D111)</f>
        <v>92321.7</v>
      </c>
      <c r="E107" s="263">
        <f>SUM(E108:E111)</f>
        <v>104536.61</v>
      </c>
      <c r="F107" s="190">
        <f t="shared" si="1"/>
        <v>113.23081139103807</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4.9000000000000004</v>
      </c>
      <c r="E110" s="262">
        <v>0</v>
      </c>
      <c r="F110" s="190">
        <f t="shared" si="1"/>
        <v>0</v>
      </c>
    </row>
    <row r="111" spans="1:6" customFormat="1" ht="12.75" customHeight="1" x14ac:dyDescent="0.2">
      <c r="A111" s="189" t="s">
        <v>268</v>
      </c>
      <c r="B111" s="150" t="s">
        <v>269</v>
      </c>
      <c r="C111" s="44" t="s">
        <v>268</v>
      </c>
      <c r="D111" s="262">
        <v>92316.800000000003</v>
      </c>
      <c r="E111" s="262">
        <v>104536.61</v>
      </c>
      <c r="F111" s="190">
        <f t="shared" si="1"/>
        <v>113.2368214669486</v>
      </c>
    </row>
    <row r="112" spans="1:6" customFormat="1" ht="12.75" customHeight="1" x14ac:dyDescent="0.2">
      <c r="A112" s="189" t="s">
        <v>270</v>
      </c>
      <c r="B112" s="150" t="s">
        <v>271</v>
      </c>
      <c r="C112" s="44" t="s">
        <v>270</v>
      </c>
      <c r="D112" s="263">
        <f>SUM(D113:D119)</f>
        <v>34560.44</v>
      </c>
      <c r="E112" s="263">
        <f>SUM(E113:E119)</f>
        <v>45120.93</v>
      </c>
      <c r="F112" s="190">
        <f t="shared" si="1"/>
        <v>130.55658434904186</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425.51</v>
      </c>
      <c r="E114" s="262">
        <v>363.22</v>
      </c>
      <c r="F114" s="190">
        <f t="shared" si="1"/>
        <v>85.361096096448975</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34134.93</v>
      </c>
      <c r="E117" s="262">
        <v>44757.71</v>
      </c>
      <c r="F117" s="190">
        <f t="shared" si="1"/>
        <v>131.11997007171246</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182607.35999999999</v>
      </c>
      <c r="E120" s="263">
        <f>SUM(E121:E123)</f>
        <v>494572.37</v>
      </c>
      <c r="F120" s="190">
        <f t="shared" si="1"/>
        <v>270.83923123361512</v>
      </c>
    </row>
    <row r="121" spans="1:6" customFormat="1" ht="12.75" customHeight="1" x14ac:dyDescent="0.2">
      <c r="A121" s="189" t="s">
        <v>288</v>
      </c>
      <c r="B121" s="150" t="s">
        <v>289</v>
      </c>
      <c r="C121" s="44" t="s">
        <v>288</v>
      </c>
      <c r="D121" s="262">
        <v>78335.55</v>
      </c>
      <c r="E121" s="262">
        <v>380835.78</v>
      </c>
      <c r="F121" s="190">
        <f t="shared" si="1"/>
        <v>486.15957888851227</v>
      </c>
    </row>
    <row r="122" spans="1:6" customFormat="1" ht="12.75" customHeight="1" x14ac:dyDescent="0.2">
      <c r="A122" s="189" t="s">
        <v>290</v>
      </c>
      <c r="B122" s="150" t="s">
        <v>291</v>
      </c>
      <c r="C122" s="44" t="s">
        <v>290</v>
      </c>
      <c r="D122" s="262">
        <v>104271.81</v>
      </c>
      <c r="E122" s="262">
        <v>113736.59</v>
      </c>
      <c r="F122" s="190">
        <f t="shared" si="1"/>
        <v>109.07702666713084</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8211.64</v>
      </c>
      <c r="E124" s="263">
        <f>E125+E128</f>
        <v>7361.79</v>
      </c>
      <c r="F124" s="190">
        <f t="shared" si="1"/>
        <v>89.650666614707902</v>
      </c>
    </row>
    <row r="125" spans="1:6" customFormat="1" ht="12.75" customHeight="1" x14ac:dyDescent="0.2">
      <c r="A125" s="189" t="s">
        <v>296</v>
      </c>
      <c r="B125" s="196" t="s">
        <v>297</v>
      </c>
      <c r="C125" s="44" t="s">
        <v>296</v>
      </c>
      <c r="D125" s="263">
        <f>SUM(D126:D127)</f>
        <v>8211.64</v>
      </c>
      <c r="E125" s="263">
        <f>SUM(E126:E127)</f>
        <v>7361.79</v>
      </c>
      <c r="F125" s="190">
        <f t="shared" si="1"/>
        <v>89.650666614707902</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8211.64</v>
      </c>
      <c r="E127" s="262">
        <v>7361.79</v>
      </c>
      <c r="F127" s="190">
        <f t="shared" si="1"/>
        <v>89.650666614707902</v>
      </c>
    </row>
    <row r="128" spans="1:6" customFormat="1" ht="24" customHeight="1" x14ac:dyDescent="0.2">
      <c r="A128" s="189" t="s">
        <v>302</v>
      </c>
      <c r="B128" s="197" t="s">
        <v>303</v>
      </c>
      <c r="C128" s="44" t="s">
        <v>302</v>
      </c>
      <c r="D128" s="263">
        <f>SUM(D129:D132)</f>
        <v>0</v>
      </c>
      <c r="E128" s="263">
        <f>SUM(E129:E132)</f>
        <v>0</v>
      </c>
      <c r="F128" s="190" t="str">
        <f t="shared" si="1"/>
        <v>-</v>
      </c>
    </row>
    <row r="129" spans="1:6" customFormat="1" ht="12.75" customHeight="1" x14ac:dyDescent="0.2">
      <c r="A129" s="189" t="s">
        <v>304</v>
      </c>
      <c r="B129" s="196" t="s">
        <v>305</v>
      </c>
      <c r="C129" s="44" t="s">
        <v>304</v>
      </c>
      <c r="D129" s="262">
        <v>0</v>
      </c>
      <c r="E129" s="262">
        <v>0</v>
      </c>
      <c r="F129" s="190" t="str">
        <f t="shared" si="1"/>
        <v>-</v>
      </c>
    </row>
    <row r="130" spans="1:6" customFormat="1" ht="12.75" customHeight="1" x14ac:dyDescent="0.2">
      <c r="A130" s="189" t="s">
        <v>306</v>
      </c>
      <c r="B130" s="195" t="s">
        <v>307</v>
      </c>
      <c r="C130" s="44" t="s">
        <v>306</v>
      </c>
      <c r="D130" s="262">
        <v>0</v>
      </c>
      <c r="E130" s="262">
        <v>0</v>
      </c>
      <c r="F130" s="190" t="str">
        <f t="shared" si="1"/>
        <v>-</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0</v>
      </c>
      <c r="E133" s="263">
        <f>E134+E138</f>
        <v>0</v>
      </c>
      <c r="F133" s="190" t="str">
        <f t="shared" si="1"/>
        <v>-</v>
      </c>
    </row>
    <row r="134" spans="1:6" customFormat="1" ht="24" customHeight="1" x14ac:dyDescent="0.2">
      <c r="A134" s="189" t="s">
        <v>314</v>
      </c>
      <c r="B134" s="195" t="s">
        <v>315</v>
      </c>
      <c r="C134" s="44" t="s">
        <v>314</v>
      </c>
      <c r="D134" s="263">
        <f>SUM(D135:D137)</f>
        <v>0</v>
      </c>
      <c r="E134" s="263">
        <f>SUM(E135:E137)</f>
        <v>0</v>
      </c>
      <c r="F134" s="190" t="str">
        <f t="shared" ref="F134:F197" si="2">IF(D134&lt;&gt;0,IF(E134/D134&gt;=100,"&gt;&gt;100",E134/D134*100),"-")</f>
        <v>-</v>
      </c>
    </row>
    <row r="135" spans="1:6" customFormat="1" ht="12.75" customHeight="1" x14ac:dyDescent="0.2">
      <c r="A135" s="189" t="s">
        <v>316</v>
      </c>
      <c r="B135" s="150" t="s">
        <v>317</v>
      </c>
      <c r="C135" s="44" t="s">
        <v>316</v>
      </c>
      <c r="D135" s="262">
        <v>0</v>
      </c>
      <c r="E135" s="262">
        <v>0</v>
      </c>
      <c r="F135" s="190" t="str">
        <f t="shared" si="2"/>
        <v>-</v>
      </c>
    </row>
    <row r="136" spans="1:6" customFormat="1" ht="24" customHeight="1" x14ac:dyDescent="0.2">
      <c r="A136" s="189" t="s">
        <v>318</v>
      </c>
      <c r="B136" s="195" t="s">
        <v>319</v>
      </c>
      <c r="C136" s="44" t="s">
        <v>318</v>
      </c>
      <c r="D136" s="262">
        <v>0</v>
      </c>
      <c r="E136" s="262">
        <v>0</v>
      </c>
      <c r="F136" s="190" t="str">
        <f t="shared" si="2"/>
        <v>-</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0</v>
      </c>
      <c r="E139" s="263">
        <f>E140+E150</f>
        <v>4636.38</v>
      </c>
      <c r="F139" s="190" t="str">
        <f t="shared" si="2"/>
        <v>-</v>
      </c>
    </row>
    <row r="140" spans="1:6" customFormat="1" ht="12.75" customHeight="1" x14ac:dyDescent="0.2">
      <c r="A140" s="189" t="s">
        <v>326</v>
      </c>
      <c r="B140" s="150" t="s">
        <v>327</v>
      </c>
      <c r="C140" s="44" t="s">
        <v>326</v>
      </c>
      <c r="D140" s="263">
        <f>SUM(D141:D149)</f>
        <v>0</v>
      </c>
      <c r="E140" s="263">
        <f>SUM(E141:E149)</f>
        <v>4636.38</v>
      </c>
      <c r="F140" s="190" t="str">
        <f t="shared" si="2"/>
        <v>-</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0</v>
      </c>
      <c r="E149" s="262">
        <v>4636.38</v>
      </c>
      <c r="F149" s="190" t="str">
        <f t="shared" si="2"/>
        <v>-</v>
      </c>
    </row>
    <row r="150" spans="1:6" customFormat="1" ht="12.75" customHeight="1" x14ac:dyDescent="0.2">
      <c r="A150" s="189" t="s">
        <v>346</v>
      </c>
      <c r="B150" s="150" t="s">
        <v>347</v>
      </c>
      <c r="C150" s="44" t="s">
        <v>346</v>
      </c>
      <c r="D150" s="262">
        <v>0</v>
      </c>
      <c r="E150" s="262">
        <v>0</v>
      </c>
      <c r="F150" s="190" t="str">
        <f t="shared" si="2"/>
        <v>-</v>
      </c>
    </row>
    <row r="151" spans="1:6" customFormat="1" ht="12.75" customHeight="1" x14ac:dyDescent="0.2">
      <c r="A151" s="189" t="s">
        <v>56</v>
      </c>
      <c r="B151" s="150" t="s">
        <v>348</v>
      </c>
      <c r="C151" s="44" t="s">
        <v>56</v>
      </c>
      <c r="D151" s="263">
        <f>D152+D163+D196+D215+D224+D252+D263</f>
        <v>1549435.25</v>
      </c>
      <c r="E151" s="263">
        <f>E152+E163+E196+E215+E224+E252+E263</f>
        <v>1794309.6830000002</v>
      </c>
      <c r="F151" s="190">
        <f t="shared" si="2"/>
        <v>115.80410881964897</v>
      </c>
    </row>
    <row r="152" spans="1:6" customFormat="1" ht="12.75" customHeight="1" x14ac:dyDescent="0.2">
      <c r="A152" s="189" t="s">
        <v>349</v>
      </c>
      <c r="B152" s="150" t="s">
        <v>350</v>
      </c>
      <c r="C152" s="44" t="s">
        <v>349</v>
      </c>
      <c r="D152" s="263">
        <f>D153+D158+D159</f>
        <v>230903.61</v>
      </c>
      <c r="E152" s="263">
        <f>E153+E158+E159</f>
        <v>369814.43000000005</v>
      </c>
      <c r="F152" s="190">
        <f t="shared" si="2"/>
        <v>160.15965709674271</v>
      </c>
    </row>
    <row r="153" spans="1:6" customFormat="1" ht="12.75" customHeight="1" x14ac:dyDescent="0.2">
      <c r="A153" s="189" t="s">
        <v>351</v>
      </c>
      <c r="B153" s="150" t="s">
        <v>352</v>
      </c>
      <c r="C153" s="44" t="s">
        <v>351</v>
      </c>
      <c r="D153" s="263">
        <f>SUM(D154:D157)</f>
        <v>188909.53</v>
      </c>
      <c r="E153" s="263">
        <f>SUM(E154:E157)</f>
        <v>291026.59000000003</v>
      </c>
      <c r="F153" s="190">
        <f t="shared" si="2"/>
        <v>154.05606588508266</v>
      </c>
    </row>
    <row r="154" spans="1:6" customFormat="1" ht="12.75" customHeight="1" x14ac:dyDescent="0.2">
      <c r="A154" s="189" t="s">
        <v>353</v>
      </c>
      <c r="B154" s="150" t="s">
        <v>354</v>
      </c>
      <c r="C154" s="44" t="s">
        <v>353</v>
      </c>
      <c r="D154" s="262">
        <v>188909.53</v>
      </c>
      <c r="E154" s="262">
        <v>291026.59000000003</v>
      </c>
      <c r="F154" s="190">
        <f t="shared" si="2"/>
        <v>154.05606588508266</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13002.18</v>
      </c>
      <c r="E158" s="262">
        <v>34052.43</v>
      </c>
      <c r="F158" s="190">
        <f t="shared" si="2"/>
        <v>261.89785097575947</v>
      </c>
    </row>
    <row r="159" spans="1:6" customFormat="1" ht="12.75" customHeight="1" x14ac:dyDescent="0.2">
      <c r="A159" s="189" t="s">
        <v>363</v>
      </c>
      <c r="B159" s="150" t="s">
        <v>364</v>
      </c>
      <c r="C159" s="44" t="s">
        <v>363</v>
      </c>
      <c r="D159" s="263">
        <f>SUM(D160:D162)</f>
        <v>28991.9</v>
      </c>
      <c r="E159" s="263">
        <f>SUM(E160:E162)</f>
        <v>44735.41</v>
      </c>
      <c r="F159" s="190">
        <f t="shared" si="2"/>
        <v>154.30313294402919</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28991.9</v>
      </c>
      <c r="E161" s="262">
        <v>44735.41</v>
      </c>
      <c r="F161" s="190">
        <f t="shared" si="2"/>
        <v>154.30313294402919</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1007028.81</v>
      </c>
      <c r="E163" s="263">
        <f>E164+E169+E177+E187+E188</f>
        <v>1093101.0530000001</v>
      </c>
      <c r="F163" s="190">
        <f t="shared" si="2"/>
        <v>108.54714802052187</v>
      </c>
    </row>
    <row r="164" spans="1:6" customFormat="1" ht="12.75" customHeight="1" x14ac:dyDescent="0.2">
      <c r="A164" s="189" t="s">
        <v>372</v>
      </c>
      <c r="B164" s="150" t="s">
        <v>373</v>
      </c>
      <c r="C164" s="44" t="s">
        <v>372</v>
      </c>
      <c r="D164" s="263">
        <f>SUM(D165:D168)</f>
        <v>5375.41</v>
      </c>
      <c r="E164" s="263">
        <f>SUM(E165:E168)</f>
        <v>8057.84</v>
      </c>
      <c r="F164" s="190">
        <f t="shared" si="2"/>
        <v>149.90186795053773</v>
      </c>
    </row>
    <row r="165" spans="1:6" customFormat="1" ht="12.75" customHeight="1" x14ac:dyDescent="0.2">
      <c r="A165" s="189" t="s">
        <v>374</v>
      </c>
      <c r="B165" s="150" t="s">
        <v>375</v>
      </c>
      <c r="C165" s="44" t="s">
        <v>374</v>
      </c>
      <c r="D165" s="262">
        <v>1604.18</v>
      </c>
      <c r="E165" s="262">
        <v>1151.46</v>
      </c>
      <c r="F165" s="190">
        <f t="shared" si="2"/>
        <v>71.77872807290953</v>
      </c>
    </row>
    <row r="166" spans="1:6" customFormat="1" ht="12.75" customHeight="1" x14ac:dyDescent="0.2">
      <c r="A166" s="189" t="s">
        <v>376</v>
      </c>
      <c r="B166" s="150" t="s">
        <v>377</v>
      </c>
      <c r="C166" s="44" t="s">
        <v>376</v>
      </c>
      <c r="D166" s="262">
        <v>2990.47</v>
      </c>
      <c r="E166" s="262">
        <v>4615.13</v>
      </c>
      <c r="F166" s="190">
        <f t="shared" si="2"/>
        <v>154.32791501001518</v>
      </c>
    </row>
    <row r="167" spans="1:6" customFormat="1" ht="12.75" customHeight="1" x14ac:dyDescent="0.2">
      <c r="A167" s="189" t="s">
        <v>378</v>
      </c>
      <c r="B167" s="150" t="s">
        <v>379</v>
      </c>
      <c r="C167" s="44" t="s">
        <v>378</v>
      </c>
      <c r="D167" s="262">
        <v>780.76</v>
      </c>
      <c r="E167" s="262">
        <v>2291.25</v>
      </c>
      <c r="F167" s="190">
        <f t="shared" si="2"/>
        <v>293.46406065884526</v>
      </c>
    </row>
    <row r="168" spans="1:6" customFormat="1" ht="12.75" customHeight="1" x14ac:dyDescent="0.2">
      <c r="A168" s="189" t="s">
        <v>380</v>
      </c>
      <c r="B168" s="150" t="s">
        <v>381</v>
      </c>
      <c r="C168" s="44" t="s">
        <v>380</v>
      </c>
      <c r="D168" s="262">
        <v>0</v>
      </c>
      <c r="E168" s="262">
        <v>0</v>
      </c>
      <c r="F168" s="190" t="str">
        <f t="shared" si="2"/>
        <v>-</v>
      </c>
    </row>
    <row r="169" spans="1:6" customFormat="1" ht="12.75" customHeight="1" x14ac:dyDescent="0.2">
      <c r="A169" s="189" t="s">
        <v>382</v>
      </c>
      <c r="B169" s="150" t="s">
        <v>383</v>
      </c>
      <c r="C169" s="44" t="s">
        <v>382</v>
      </c>
      <c r="D169" s="263">
        <f>SUM(D170:D176)</f>
        <v>117868.45000000001</v>
      </c>
      <c r="E169" s="263">
        <f>SUM(E170:E176)</f>
        <v>101306.26000000001</v>
      </c>
      <c r="F169" s="190">
        <f t="shared" si="2"/>
        <v>85.948580811913615</v>
      </c>
    </row>
    <row r="170" spans="1:6" customFormat="1" ht="12.75" customHeight="1" x14ac:dyDescent="0.2">
      <c r="A170" s="189" t="s">
        <v>384</v>
      </c>
      <c r="B170" s="150" t="s">
        <v>385</v>
      </c>
      <c r="C170" s="44" t="s">
        <v>384</v>
      </c>
      <c r="D170" s="262">
        <v>13695.56</v>
      </c>
      <c r="E170" s="262">
        <v>11141.74</v>
      </c>
      <c r="F170" s="190">
        <f t="shared" si="2"/>
        <v>81.352934819751795</v>
      </c>
    </row>
    <row r="171" spans="1:6" customFormat="1" ht="12.75" customHeight="1" x14ac:dyDescent="0.2">
      <c r="A171" s="189" t="s">
        <v>386</v>
      </c>
      <c r="B171" s="150" t="s">
        <v>387</v>
      </c>
      <c r="C171" s="44" t="s">
        <v>386</v>
      </c>
      <c r="D171" s="262">
        <v>18816.599999999999</v>
      </c>
      <c r="E171" s="262">
        <v>14743.11</v>
      </c>
      <c r="F171" s="190">
        <f t="shared" si="2"/>
        <v>78.351615063295185</v>
      </c>
    </row>
    <row r="172" spans="1:6" customFormat="1" ht="12.75" customHeight="1" x14ac:dyDescent="0.2">
      <c r="A172" s="189" t="s">
        <v>388</v>
      </c>
      <c r="B172" s="150" t="s">
        <v>389</v>
      </c>
      <c r="C172" s="44" t="s">
        <v>388</v>
      </c>
      <c r="D172" s="262">
        <v>83871.16</v>
      </c>
      <c r="E172" s="262">
        <v>71640.13</v>
      </c>
      <c r="F172" s="190">
        <f t="shared" si="2"/>
        <v>85.41688227514679</v>
      </c>
    </row>
    <row r="173" spans="1:6" customFormat="1" ht="12.75" customHeight="1" x14ac:dyDescent="0.2">
      <c r="A173" s="189" t="s">
        <v>390</v>
      </c>
      <c r="B173" s="150" t="s">
        <v>391</v>
      </c>
      <c r="C173" s="44" t="s">
        <v>390</v>
      </c>
      <c r="D173" s="262">
        <v>0</v>
      </c>
      <c r="E173" s="262">
        <v>363.17</v>
      </c>
      <c r="F173" s="190" t="str">
        <f t="shared" si="2"/>
        <v>-</v>
      </c>
    </row>
    <row r="174" spans="1:6" customFormat="1" ht="12.75" customHeight="1" x14ac:dyDescent="0.2">
      <c r="A174" s="189" t="s">
        <v>392</v>
      </c>
      <c r="B174" s="150" t="s">
        <v>393</v>
      </c>
      <c r="C174" s="44" t="s">
        <v>392</v>
      </c>
      <c r="D174" s="262">
        <v>1179.58</v>
      </c>
      <c r="E174" s="262">
        <v>2784.17</v>
      </c>
      <c r="F174" s="190">
        <f t="shared" si="2"/>
        <v>236.0306210685159</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305.55</v>
      </c>
      <c r="E176" s="262">
        <v>633.94000000000005</v>
      </c>
      <c r="F176" s="190">
        <f t="shared" si="2"/>
        <v>207.47504500081823</v>
      </c>
    </row>
    <row r="177" spans="1:6" customFormat="1" ht="12.75" customHeight="1" x14ac:dyDescent="0.2">
      <c r="A177" s="189" t="s">
        <v>398</v>
      </c>
      <c r="B177" s="150" t="s">
        <v>399</v>
      </c>
      <c r="C177" s="44" t="s">
        <v>398</v>
      </c>
      <c r="D177" s="263">
        <f>SUM(D178:D186)</f>
        <v>813749.15</v>
      </c>
      <c r="E177" s="263">
        <f>SUM(E178:E186)</f>
        <v>925303.51300000004</v>
      </c>
      <c r="F177" s="190">
        <f t="shared" si="2"/>
        <v>113.70869180016963</v>
      </c>
    </row>
    <row r="178" spans="1:6" customFormat="1" ht="12.75" customHeight="1" x14ac:dyDescent="0.2">
      <c r="A178" s="189" t="s">
        <v>400</v>
      </c>
      <c r="B178" s="150" t="s">
        <v>401</v>
      </c>
      <c r="C178" s="44" t="s">
        <v>400</v>
      </c>
      <c r="D178" s="262">
        <v>4455.82</v>
      </c>
      <c r="E178" s="262">
        <v>6736.65</v>
      </c>
      <c r="F178" s="190">
        <f t="shared" si="2"/>
        <v>151.18766018375968</v>
      </c>
    </row>
    <row r="179" spans="1:6" customFormat="1" ht="12.75" customHeight="1" x14ac:dyDescent="0.2">
      <c r="A179" s="189" t="s">
        <v>402</v>
      </c>
      <c r="B179" s="150" t="s">
        <v>403</v>
      </c>
      <c r="C179" s="44" t="s">
        <v>402</v>
      </c>
      <c r="D179" s="262">
        <v>462413.17</v>
      </c>
      <c r="E179" s="262">
        <v>449030.14</v>
      </c>
      <c r="F179" s="190">
        <f t="shared" si="2"/>
        <v>97.105828538577313</v>
      </c>
    </row>
    <row r="180" spans="1:6" customFormat="1" ht="12.75" customHeight="1" x14ac:dyDescent="0.2">
      <c r="A180" s="189" t="s">
        <v>404</v>
      </c>
      <c r="B180" s="150" t="s">
        <v>405</v>
      </c>
      <c r="C180" s="44" t="s">
        <v>404</v>
      </c>
      <c r="D180" s="262">
        <v>17321.18</v>
      </c>
      <c r="E180" s="262">
        <v>19792.5</v>
      </c>
      <c r="F180" s="190">
        <f t="shared" si="2"/>
        <v>114.26761918067938</v>
      </c>
    </row>
    <row r="181" spans="1:6" customFormat="1" ht="12.75" customHeight="1" x14ac:dyDescent="0.2">
      <c r="A181" s="189" t="s">
        <v>406</v>
      </c>
      <c r="B181" s="150" t="s">
        <v>407</v>
      </c>
      <c r="C181" s="44" t="s">
        <v>406</v>
      </c>
      <c r="D181" s="262">
        <v>210778.83</v>
      </c>
      <c r="E181" s="262">
        <v>271713.42</v>
      </c>
      <c r="F181" s="190">
        <f t="shared" si="2"/>
        <v>128.90925526059709</v>
      </c>
    </row>
    <row r="182" spans="1:6" customFormat="1" ht="12.75" customHeight="1" x14ac:dyDescent="0.2">
      <c r="A182" s="189" t="s">
        <v>408</v>
      </c>
      <c r="B182" s="150" t="s">
        <v>409</v>
      </c>
      <c r="C182" s="44" t="s">
        <v>408</v>
      </c>
      <c r="D182" s="262">
        <v>105.28</v>
      </c>
      <c r="E182" s="262">
        <v>151.72999999999999</v>
      </c>
      <c r="F182" s="190">
        <f t="shared" si="2"/>
        <v>144.12044072948328</v>
      </c>
    </row>
    <row r="183" spans="1:6" customFormat="1" ht="12.75" customHeight="1" x14ac:dyDescent="0.2">
      <c r="A183" s="189" t="s">
        <v>410</v>
      </c>
      <c r="B183" s="150" t="s">
        <v>411</v>
      </c>
      <c r="C183" s="44" t="s">
        <v>410</v>
      </c>
      <c r="D183" s="262">
        <v>1479.92</v>
      </c>
      <c r="E183" s="262">
        <v>1586.62</v>
      </c>
      <c r="F183" s="190">
        <f t="shared" si="2"/>
        <v>107.2098491810368</v>
      </c>
    </row>
    <row r="184" spans="1:6" customFormat="1" ht="12.75" customHeight="1" x14ac:dyDescent="0.2">
      <c r="A184" s="189" t="s">
        <v>412</v>
      </c>
      <c r="B184" s="150" t="s">
        <v>413</v>
      </c>
      <c r="C184" s="44" t="s">
        <v>412</v>
      </c>
      <c r="D184" s="262">
        <v>79828.08</v>
      </c>
      <c r="E184" s="262">
        <v>129570.773</v>
      </c>
      <c r="F184" s="190">
        <f t="shared" si="2"/>
        <v>162.31227532968347</v>
      </c>
    </row>
    <row r="185" spans="1:6" customFormat="1" ht="12.75" customHeight="1" x14ac:dyDescent="0.2">
      <c r="A185" s="189" t="s">
        <v>414</v>
      </c>
      <c r="B185" s="150" t="s">
        <v>415</v>
      </c>
      <c r="C185" s="44" t="s">
        <v>414</v>
      </c>
      <c r="D185" s="262">
        <v>16610.990000000002</v>
      </c>
      <c r="E185" s="262">
        <v>23280.51</v>
      </c>
      <c r="F185" s="190">
        <f t="shared" si="2"/>
        <v>140.15124926328892</v>
      </c>
    </row>
    <row r="186" spans="1:6" customFormat="1" ht="12.75" customHeight="1" x14ac:dyDescent="0.2">
      <c r="A186" s="189" t="s">
        <v>416</v>
      </c>
      <c r="B186" s="150" t="s">
        <v>417</v>
      </c>
      <c r="C186" s="44" t="s">
        <v>416</v>
      </c>
      <c r="D186" s="262">
        <v>20755.88</v>
      </c>
      <c r="E186" s="262">
        <v>23441.17</v>
      </c>
      <c r="F186" s="190">
        <f t="shared" si="2"/>
        <v>112.93749048462409</v>
      </c>
    </row>
    <row r="187" spans="1:6" customFormat="1" ht="12.75" customHeight="1" x14ac:dyDescent="0.2">
      <c r="A187" s="189" t="s">
        <v>418</v>
      </c>
      <c r="B187" s="150" t="s">
        <v>419</v>
      </c>
      <c r="C187" s="44" t="s">
        <v>418</v>
      </c>
      <c r="D187" s="262">
        <v>0</v>
      </c>
      <c r="E187" s="262">
        <v>0</v>
      </c>
      <c r="F187" s="190" t="str">
        <f t="shared" si="2"/>
        <v>-</v>
      </c>
    </row>
    <row r="188" spans="1:6" customFormat="1" ht="12.75" customHeight="1" x14ac:dyDescent="0.2">
      <c r="A188" s="189" t="s">
        <v>420</v>
      </c>
      <c r="B188" s="150" t="s">
        <v>421</v>
      </c>
      <c r="C188" s="44" t="s">
        <v>420</v>
      </c>
      <c r="D188" s="263">
        <f>SUM(D189:D195)</f>
        <v>70035.8</v>
      </c>
      <c r="E188" s="263">
        <f>SUM(E189:E195)</f>
        <v>58433.440000000002</v>
      </c>
      <c r="F188" s="190">
        <f t="shared" si="2"/>
        <v>83.433672493210622</v>
      </c>
    </row>
    <row r="189" spans="1:6" customFormat="1" ht="12.75" customHeight="1" x14ac:dyDescent="0.2">
      <c r="A189" s="189" t="s">
        <v>422</v>
      </c>
      <c r="B189" s="195" t="s">
        <v>423</v>
      </c>
      <c r="C189" s="44" t="s">
        <v>422</v>
      </c>
      <c r="D189" s="262">
        <v>11187.09</v>
      </c>
      <c r="E189" s="262">
        <v>10810.94</v>
      </c>
      <c r="F189" s="190">
        <f t="shared" si="2"/>
        <v>96.637642139287337</v>
      </c>
    </row>
    <row r="190" spans="1:6" customFormat="1" ht="12.75" customHeight="1" x14ac:dyDescent="0.2">
      <c r="A190" s="189" t="s">
        <v>424</v>
      </c>
      <c r="B190" s="150" t="s">
        <v>425</v>
      </c>
      <c r="C190" s="44" t="s">
        <v>424</v>
      </c>
      <c r="D190" s="262">
        <v>4896.4399999999996</v>
      </c>
      <c r="E190" s="262">
        <v>4975.42</v>
      </c>
      <c r="F190" s="190">
        <f t="shared" si="2"/>
        <v>101.61300863484493</v>
      </c>
    </row>
    <row r="191" spans="1:6" customFormat="1" ht="12.75" customHeight="1" x14ac:dyDescent="0.2">
      <c r="A191" s="189" t="s">
        <v>426</v>
      </c>
      <c r="B191" s="150" t="s">
        <v>427</v>
      </c>
      <c r="C191" s="44" t="s">
        <v>426</v>
      </c>
      <c r="D191" s="262">
        <v>4556.67</v>
      </c>
      <c r="E191" s="262">
        <v>4526.2</v>
      </c>
      <c r="F191" s="190">
        <f t="shared" si="2"/>
        <v>99.33130992588886</v>
      </c>
    </row>
    <row r="192" spans="1:6" customFormat="1" ht="12.75" customHeight="1" x14ac:dyDescent="0.2">
      <c r="A192" s="189" t="s">
        <v>428</v>
      </c>
      <c r="B192" s="150" t="s">
        <v>429</v>
      </c>
      <c r="C192" s="44" t="s">
        <v>428</v>
      </c>
      <c r="D192" s="262">
        <v>2655.01</v>
      </c>
      <c r="E192" s="262">
        <v>2631.12</v>
      </c>
      <c r="F192" s="190">
        <f t="shared" si="2"/>
        <v>99.100191713025552</v>
      </c>
    </row>
    <row r="193" spans="1:6" customFormat="1" ht="12.75" customHeight="1" x14ac:dyDescent="0.2">
      <c r="A193" s="189" t="s">
        <v>430</v>
      </c>
      <c r="B193" s="150" t="s">
        <v>431</v>
      </c>
      <c r="C193" s="44" t="s">
        <v>430</v>
      </c>
      <c r="D193" s="262">
        <v>32816.33</v>
      </c>
      <c r="E193" s="262">
        <v>29123.73</v>
      </c>
      <c r="F193" s="190">
        <f t="shared" si="2"/>
        <v>88.747675318964667</v>
      </c>
    </row>
    <row r="194" spans="1:6" customFormat="1" ht="12.75" customHeight="1" x14ac:dyDescent="0.2">
      <c r="A194" s="189" t="s">
        <v>432</v>
      </c>
      <c r="B194" s="150" t="s">
        <v>433</v>
      </c>
      <c r="C194" s="44" t="s">
        <v>432</v>
      </c>
      <c r="D194" s="262">
        <v>0</v>
      </c>
      <c r="E194" s="262">
        <v>0</v>
      </c>
      <c r="F194" s="190" t="str">
        <f t="shared" si="2"/>
        <v>-</v>
      </c>
    </row>
    <row r="195" spans="1:6" customFormat="1" ht="12.75" customHeight="1" x14ac:dyDescent="0.2">
      <c r="A195" s="189" t="s">
        <v>434</v>
      </c>
      <c r="B195" s="150" t="s">
        <v>435</v>
      </c>
      <c r="C195" s="44" t="s">
        <v>434</v>
      </c>
      <c r="D195" s="262">
        <v>13924.26</v>
      </c>
      <c r="E195" s="262">
        <v>6366.03</v>
      </c>
      <c r="F195" s="190">
        <f t="shared" si="2"/>
        <v>45.718982552753253</v>
      </c>
    </row>
    <row r="196" spans="1:6" customFormat="1" ht="12.75" customHeight="1" x14ac:dyDescent="0.2">
      <c r="A196" s="189" t="s">
        <v>436</v>
      </c>
      <c r="B196" s="195" t="s">
        <v>437</v>
      </c>
      <c r="C196" s="44" t="s">
        <v>436</v>
      </c>
      <c r="D196" s="263">
        <f>D197+D202+D210</f>
        <v>16890.46</v>
      </c>
      <c r="E196" s="263">
        <f>E197+E202+E210</f>
        <v>28451.97</v>
      </c>
      <c r="F196" s="190">
        <f t="shared" si="2"/>
        <v>168.44994156464656</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0</v>
      </c>
      <c r="E202" s="263">
        <f>SUM(E203:E209)</f>
        <v>0</v>
      </c>
      <c r="F202" s="190" t="str">
        <f t="shared" si="3"/>
        <v>-</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0</v>
      </c>
      <c r="E205" s="262">
        <v>0</v>
      </c>
      <c r="F205" s="190" t="str">
        <f t="shared" si="3"/>
        <v>-</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16890.46</v>
      </c>
      <c r="E210" s="263">
        <f>SUM(E211:E214)</f>
        <v>28451.97</v>
      </c>
      <c r="F210" s="190">
        <f t="shared" si="3"/>
        <v>168.44994156464656</v>
      </c>
    </row>
    <row r="211" spans="1:6" customFormat="1" ht="12.75" customHeight="1" x14ac:dyDescent="0.2">
      <c r="A211" s="189" t="s">
        <v>466</v>
      </c>
      <c r="B211" s="195" t="s">
        <v>467</v>
      </c>
      <c r="C211" s="44" t="s">
        <v>466</v>
      </c>
      <c r="D211" s="262">
        <v>2995.49</v>
      </c>
      <c r="E211" s="262">
        <v>2516.2800000000002</v>
      </c>
      <c r="F211" s="190">
        <f t="shared" si="3"/>
        <v>84.002283432760592</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166.52</v>
      </c>
      <c r="E213" s="262">
        <v>39.950000000000003</v>
      </c>
      <c r="F213" s="190">
        <f t="shared" si="3"/>
        <v>23.991112178717273</v>
      </c>
    </row>
    <row r="214" spans="1:6" customFormat="1" ht="12.75" customHeight="1" x14ac:dyDescent="0.2">
      <c r="A214" s="189" t="s">
        <v>472</v>
      </c>
      <c r="B214" s="150" t="s">
        <v>473</v>
      </c>
      <c r="C214" s="44" t="s">
        <v>472</v>
      </c>
      <c r="D214" s="262">
        <v>13728.45</v>
      </c>
      <c r="E214" s="262">
        <v>25895.74</v>
      </c>
      <c r="F214" s="190">
        <f t="shared" si="3"/>
        <v>188.62828651450093</v>
      </c>
    </row>
    <row r="215" spans="1:6" customFormat="1" ht="12.75" customHeight="1" x14ac:dyDescent="0.2">
      <c r="A215" s="189" t="s">
        <v>474</v>
      </c>
      <c r="B215" s="150" t="s">
        <v>475</v>
      </c>
      <c r="C215" s="44" t="s">
        <v>474</v>
      </c>
      <c r="D215" s="263">
        <f>D216+D219+D223</f>
        <v>0</v>
      </c>
      <c r="E215" s="263">
        <v>0</v>
      </c>
      <c r="F215" s="190" t="str">
        <f t="shared" si="3"/>
        <v>-</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0</v>
      </c>
      <c r="E219" s="263">
        <f>SUM(E220:E222)</f>
        <v>0</v>
      </c>
      <c r="F219" s="190" t="str">
        <f t="shared" si="3"/>
        <v>-</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0</v>
      </c>
      <c r="E221" s="262">
        <v>0</v>
      </c>
      <c r="F221" s="190" t="str">
        <f t="shared" si="3"/>
        <v>-</v>
      </c>
    </row>
    <row r="222" spans="1:6" customFormat="1" ht="12.75" customHeight="1" x14ac:dyDescent="0.2">
      <c r="A222" s="189" t="s">
        <v>488</v>
      </c>
      <c r="B222" s="150" t="s">
        <v>489</v>
      </c>
      <c r="C222" s="44" t="s">
        <v>488</v>
      </c>
      <c r="D222" s="262">
        <v>0</v>
      </c>
      <c r="E222" s="262">
        <v>0</v>
      </c>
      <c r="F222" s="190" t="str">
        <f t="shared" si="3"/>
        <v>-</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20572.04</v>
      </c>
      <c r="E224" s="263">
        <f>E225+E228+E231+E236+E240+E244+E247</f>
        <v>4555.3</v>
      </c>
      <c r="F224" s="190">
        <f t="shared" si="3"/>
        <v>22.14316130048357</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20572.04</v>
      </c>
      <c r="E231" s="263">
        <f>SUM(E232:E235)</f>
        <v>4555.3</v>
      </c>
      <c r="F231" s="190">
        <f t="shared" si="3"/>
        <v>22.14316130048357</v>
      </c>
    </row>
    <row r="232" spans="1:6" customFormat="1" ht="12.75" customHeight="1" x14ac:dyDescent="0.2">
      <c r="A232" s="189" t="s">
        <v>508</v>
      </c>
      <c r="B232" s="150" t="s">
        <v>509</v>
      </c>
      <c r="C232" s="44" t="s">
        <v>508</v>
      </c>
      <c r="D232" s="262">
        <v>20572.04</v>
      </c>
      <c r="E232" s="262">
        <v>4555.3</v>
      </c>
      <c r="F232" s="190">
        <f t="shared" si="3"/>
        <v>22.14316130048357</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0</v>
      </c>
      <c r="E236" s="263">
        <f>SUM(E237:E239)</f>
        <v>0</v>
      </c>
      <c r="F236" s="190" t="str">
        <f t="shared" si="3"/>
        <v>-</v>
      </c>
    </row>
    <row r="237" spans="1:6" customFormat="1" ht="12.75" customHeight="1" x14ac:dyDescent="0.2">
      <c r="A237" s="189" t="s">
        <v>518</v>
      </c>
      <c r="B237" s="150" t="s">
        <v>519</v>
      </c>
      <c r="C237" s="44" t="s">
        <v>518</v>
      </c>
      <c r="D237" s="262">
        <v>0</v>
      </c>
      <c r="E237" s="262">
        <v>0</v>
      </c>
      <c r="F237" s="190" t="str">
        <f t="shared" si="3"/>
        <v>-</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66065.45</v>
      </c>
      <c r="E252" s="263">
        <f>E253+E259</f>
        <v>83719.62</v>
      </c>
      <c r="F252" s="190">
        <f t="shared" si="3"/>
        <v>126.7222428667329</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66065.45</v>
      </c>
      <c r="E259" s="263">
        <f>SUM(E260:E262)</f>
        <v>83719.62</v>
      </c>
      <c r="F259" s="190">
        <f t="shared" si="3"/>
        <v>126.7222428667329</v>
      </c>
    </row>
    <row r="260" spans="1:6" customFormat="1" ht="12.75" customHeight="1" x14ac:dyDescent="0.2">
      <c r="A260" s="189" t="s">
        <v>560</v>
      </c>
      <c r="B260" s="150" t="s">
        <v>561</v>
      </c>
      <c r="C260" s="44" t="s">
        <v>560</v>
      </c>
      <c r="D260" s="262">
        <v>39560.29</v>
      </c>
      <c r="E260" s="262">
        <v>44691.4</v>
      </c>
      <c r="F260" s="190">
        <f t="shared" si="3"/>
        <v>112.97035486848048</v>
      </c>
    </row>
    <row r="261" spans="1:6" customFormat="1" ht="12.75" customHeight="1" x14ac:dyDescent="0.2">
      <c r="A261" s="189" t="s">
        <v>562</v>
      </c>
      <c r="B261" s="150" t="s">
        <v>563</v>
      </c>
      <c r="C261" s="44" t="s">
        <v>562</v>
      </c>
      <c r="D261" s="262">
        <v>26505.16</v>
      </c>
      <c r="E261" s="262">
        <v>39028.22</v>
      </c>
      <c r="F261" s="190">
        <f t="shared" si="3"/>
        <v>147.2476302727469</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207974.88</v>
      </c>
      <c r="E263" s="263">
        <f>E264+E268+E273+E279</f>
        <v>214667.31</v>
      </c>
      <c r="F263" s="190">
        <f t="shared" si="4"/>
        <v>103.21790304675255</v>
      </c>
    </row>
    <row r="264" spans="1:6" customFormat="1" ht="12.75" customHeight="1" x14ac:dyDescent="0.2">
      <c r="A264" s="189" t="s">
        <v>568</v>
      </c>
      <c r="B264" s="150" t="s">
        <v>569</v>
      </c>
      <c r="C264" s="44" t="s">
        <v>568</v>
      </c>
      <c r="D264" s="263">
        <f>SUM(D265:D267)</f>
        <v>141687.44</v>
      </c>
      <c r="E264" s="263">
        <f>SUM(E265:E267)</f>
        <v>174310.63</v>
      </c>
      <c r="F264" s="190">
        <f t="shared" si="4"/>
        <v>123.02475787550399</v>
      </c>
    </row>
    <row r="265" spans="1:6" customFormat="1" ht="12.75" customHeight="1" x14ac:dyDescent="0.2">
      <c r="A265" s="189" t="s">
        <v>570</v>
      </c>
      <c r="B265" s="150" t="s">
        <v>571</v>
      </c>
      <c r="C265" s="44" t="s">
        <v>570</v>
      </c>
      <c r="D265" s="262">
        <v>141687.44</v>
      </c>
      <c r="E265" s="262">
        <v>174310.63</v>
      </c>
      <c r="F265" s="190">
        <f t="shared" si="4"/>
        <v>123.02475787550399</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0</v>
      </c>
      <c r="F268" s="190" t="str">
        <f t="shared" si="4"/>
        <v>-</v>
      </c>
    </row>
    <row r="269" spans="1:6" customFormat="1" ht="12.75" customHeight="1" x14ac:dyDescent="0.2">
      <c r="A269" s="189" t="s">
        <v>578</v>
      </c>
      <c r="B269" s="150" t="s">
        <v>579</v>
      </c>
      <c r="C269" s="44" t="s">
        <v>578</v>
      </c>
      <c r="D269" s="262">
        <v>0</v>
      </c>
      <c r="E269" s="262">
        <v>0</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2">
        <v>0</v>
      </c>
      <c r="E274" s="262">
        <v>0</v>
      </c>
      <c r="F274" s="190" t="str">
        <f t="shared" si="4"/>
        <v>-</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66287.44</v>
      </c>
      <c r="E279" s="263">
        <f>SUM(E280:E284)</f>
        <v>40356.679999999993</v>
      </c>
      <c r="F279" s="190">
        <f t="shared" si="4"/>
        <v>60.88133739966424</v>
      </c>
    </row>
    <row r="280" spans="1:6" customFormat="1" ht="24" customHeight="1" x14ac:dyDescent="0.2">
      <c r="A280" s="189" t="s">
        <v>599</v>
      </c>
      <c r="B280" s="150" t="s">
        <v>600</v>
      </c>
      <c r="C280" s="44" t="s">
        <v>599</v>
      </c>
      <c r="D280" s="262">
        <v>66287.44</v>
      </c>
      <c r="E280" s="262">
        <v>34742.519999999997</v>
      </c>
      <c r="F280" s="190">
        <f t="shared" si="4"/>
        <v>52.411919965531929</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5614.16</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1549435.25</v>
      </c>
      <c r="E289" s="263">
        <f>E151-E287+E288</f>
        <v>1794309.6830000002</v>
      </c>
      <c r="F289" s="190">
        <f t="shared" si="4"/>
        <v>115.80410881964897</v>
      </c>
    </row>
    <row r="290" spans="1:6" customFormat="1" ht="12.75" customHeight="1" x14ac:dyDescent="0.2">
      <c r="A290" s="189"/>
      <c r="B290" s="150" t="s">
        <v>619</v>
      </c>
      <c r="C290" s="44" t="s">
        <v>620</v>
      </c>
      <c r="D290" s="263">
        <f>IF(D6&gt;=D289,D6-D289,0)</f>
        <v>947239.60999999987</v>
      </c>
      <c r="E290" s="263">
        <f>IF(E6&gt;=E289,E6-E289,0)</f>
        <v>1722106.997</v>
      </c>
      <c r="F290" s="190">
        <f t="shared" si="4"/>
        <v>181.80267999983658</v>
      </c>
    </row>
    <row r="291" spans="1:6" customFormat="1" ht="12.75" customHeight="1" x14ac:dyDescent="0.2">
      <c r="A291" s="189"/>
      <c r="B291" s="150" t="s">
        <v>621</v>
      </c>
      <c r="C291" s="44" t="s">
        <v>622</v>
      </c>
      <c r="D291" s="263">
        <f>IF(D289&gt;=D6,D289-D6,0)</f>
        <v>0</v>
      </c>
      <c r="E291" s="263">
        <f>IF(E289&gt;=E6,E289-E6,0)</f>
        <v>0</v>
      </c>
      <c r="F291" s="190" t="str">
        <f t="shared" si="4"/>
        <v>-</v>
      </c>
    </row>
    <row r="292" spans="1:6" customFormat="1" ht="12.75" customHeight="1" x14ac:dyDescent="0.2">
      <c r="A292" s="189" t="s">
        <v>623</v>
      </c>
      <c r="B292" s="150" t="s">
        <v>624</v>
      </c>
      <c r="C292" s="44" t="s">
        <v>623</v>
      </c>
      <c r="D292" s="262">
        <v>1121795.04</v>
      </c>
      <c r="E292" s="262">
        <v>1225757.22</v>
      </c>
      <c r="F292" s="190">
        <f t="shared" si="4"/>
        <v>109.26748437040692</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404504.7</v>
      </c>
      <c r="E294" s="262">
        <v>330573.14</v>
      </c>
      <c r="F294" s="190">
        <f t="shared" si="4"/>
        <v>81.72294166174089</v>
      </c>
    </row>
    <row r="295" spans="1:6" customFormat="1" ht="24" customHeight="1" x14ac:dyDescent="0.2">
      <c r="A295" s="189" t="s">
        <v>629</v>
      </c>
      <c r="B295" s="150" t="s">
        <v>630</v>
      </c>
      <c r="C295" s="44" t="s">
        <v>629</v>
      </c>
      <c r="D295" s="262">
        <v>4423.46</v>
      </c>
      <c r="E295" s="262">
        <v>5118.07</v>
      </c>
      <c r="F295" s="190">
        <f t="shared" si="4"/>
        <v>115.70286608220712</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94781.42</v>
      </c>
      <c r="E298" s="263">
        <f>E299+E311+E344+E348</f>
        <v>52881.8</v>
      </c>
      <c r="F298" s="190">
        <f t="shared" ref="F298:F329" si="5">IF(D298&lt;&gt;0,IF(E298/D298&gt;=100,"&gt;&gt;100",E298/D298*100),"-")</f>
        <v>55.793424491846608</v>
      </c>
    </row>
    <row r="299" spans="1:6" customFormat="1" ht="12.75" customHeight="1" x14ac:dyDescent="0.2">
      <c r="A299" s="189" t="s">
        <v>636</v>
      </c>
      <c r="B299" s="150" t="s">
        <v>637</v>
      </c>
      <c r="C299" s="44" t="s">
        <v>636</v>
      </c>
      <c r="D299" s="263">
        <f>D300+D304</f>
        <v>78991.23</v>
      </c>
      <c r="E299" s="263">
        <f>E300+E304</f>
        <v>41280.35</v>
      </c>
      <c r="F299" s="190">
        <f t="shared" si="5"/>
        <v>52.259409050852859</v>
      </c>
    </row>
    <row r="300" spans="1:6" customFormat="1" ht="24" customHeight="1" x14ac:dyDescent="0.2">
      <c r="A300" s="189" t="s">
        <v>638</v>
      </c>
      <c r="B300" s="150" t="s">
        <v>639</v>
      </c>
      <c r="C300" s="44" t="s">
        <v>638</v>
      </c>
      <c r="D300" s="263">
        <f>SUM(D301:D303)</f>
        <v>78991.23</v>
      </c>
      <c r="E300" s="263">
        <f>SUM(E301:E303)</f>
        <v>41280.35</v>
      </c>
      <c r="F300" s="190">
        <f t="shared" si="5"/>
        <v>52.259409050852859</v>
      </c>
    </row>
    <row r="301" spans="1:6" customFormat="1" ht="12.75" customHeight="1" x14ac:dyDescent="0.2">
      <c r="A301" s="189" t="s">
        <v>640</v>
      </c>
      <c r="B301" s="150" t="s">
        <v>641</v>
      </c>
      <c r="C301" s="44" t="s">
        <v>640</v>
      </c>
      <c r="D301" s="262">
        <v>78991.23</v>
      </c>
      <c r="E301" s="262">
        <v>41280.35</v>
      </c>
      <c r="F301" s="190">
        <f t="shared" si="5"/>
        <v>52.259409050852859</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15790.19</v>
      </c>
      <c r="E311" s="263">
        <f>E312+E317+E326+E331+E336+E339</f>
        <v>11601.45</v>
      </c>
      <c r="F311" s="190">
        <f t="shared" si="5"/>
        <v>73.472516796821324</v>
      </c>
    </row>
    <row r="312" spans="1:6" customFormat="1" ht="12.75" customHeight="1" x14ac:dyDescent="0.2">
      <c r="A312" s="189" t="s">
        <v>662</v>
      </c>
      <c r="B312" s="150" t="s">
        <v>663</v>
      </c>
      <c r="C312" s="44" t="s">
        <v>662</v>
      </c>
      <c r="D312" s="263">
        <f>SUM(D313:D316)</f>
        <v>15790.19</v>
      </c>
      <c r="E312" s="263">
        <f>SUM(E313:E316)</f>
        <v>11601.45</v>
      </c>
      <c r="F312" s="190">
        <f t="shared" si="5"/>
        <v>73.472516796821324</v>
      </c>
    </row>
    <row r="313" spans="1:6" customFormat="1" ht="12.75" customHeight="1" x14ac:dyDescent="0.2">
      <c r="A313" s="189" t="s">
        <v>664</v>
      </c>
      <c r="B313" s="150" t="s">
        <v>665</v>
      </c>
      <c r="C313" s="44" t="s">
        <v>664</v>
      </c>
      <c r="D313" s="262">
        <v>0</v>
      </c>
      <c r="E313" s="262">
        <v>0</v>
      </c>
      <c r="F313" s="190" t="str">
        <f t="shared" si="5"/>
        <v>-</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15790.19</v>
      </c>
      <c r="E316" s="262">
        <v>11601.45</v>
      </c>
      <c r="F316" s="190">
        <f t="shared" si="5"/>
        <v>73.472516796821324</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938058.85</v>
      </c>
      <c r="E350" s="263">
        <f>E351+E363+E396+E400+E402</f>
        <v>1697904.32</v>
      </c>
      <c r="F350" s="190">
        <f t="shared" si="6"/>
        <v>181.00189769543778</v>
      </c>
    </row>
    <row r="351" spans="1:6" customFormat="1" ht="12.75" customHeight="1" x14ac:dyDescent="0.2">
      <c r="A351" s="189" t="s">
        <v>740</v>
      </c>
      <c r="B351" s="150" t="s">
        <v>741</v>
      </c>
      <c r="C351" s="44" t="s">
        <v>740</v>
      </c>
      <c r="D351" s="263">
        <f>D352+D356</f>
        <v>6304.34</v>
      </c>
      <c r="E351" s="263">
        <f>E352+E356</f>
        <v>15000</v>
      </c>
      <c r="F351" s="190">
        <f t="shared" si="6"/>
        <v>237.93132984578875</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c r="F355" s="190" t="str">
        <f t="shared" si="6"/>
        <v>-</v>
      </c>
    </row>
    <row r="356" spans="1:6" customFormat="1" ht="12.75" customHeight="1" x14ac:dyDescent="0.2">
      <c r="A356" s="189" t="s">
        <v>748</v>
      </c>
      <c r="B356" s="150" t="s">
        <v>749</v>
      </c>
      <c r="C356" s="44" t="s">
        <v>748</v>
      </c>
      <c r="D356" s="263">
        <f>SUM(D357:D362)</f>
        <v>6304.34</v>
      </c>
      <c r="E356" s="263">
        <f>SUM(E357:E362)</f>
        <v>15000</v>
      </c>
      <c r="F356" s="190">
        <f t="shared" si="6"/>
        <v>237.93132984578875</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0</v>
      </c>
      <c r="E360" s="262">
        <v>0</v>
      </c>
      <c r="F360" s="190" t="str">
        <f t="shared" si="6"/>
        <v>-</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6304.34</v>
      </c>
      <c r="E362" s="262">
        <v>15000</v>
      </c>
      <c r="F362" s="190">
        <f t="shared" ref="F362:F393" si="7">IF(D362&lt;&gt;0,IF(E362/D362&gt;=100,"&gt;&gt;100",E362/D362*100),"-")</f>
        <v>237.93132984578875</v>
      </c>
    </row>
    <row r="363" spans="1:6" customFormat="1" ht="24" customHeight="1" x14ac:dyDescent="0.2">
      <c r="A363" s="189" t="s">
        <v>756</v>
      </c>
      <c r="B363" s="195" t="s">
        <v>757</v>
      </c>
      <c r="C363" s="44" t="s">
        <v>756</v>
      </c>
      <c r="D363" s="263">
        <f>D364+D369+D378+D383+D388+D391</f>
        <v>931754.51</v>
      </c>
      <c r="E363" s="263">
        <f>E364+E369+E378+E383+E388+E391</f>
        <v>1682904.32</v>
      </c>
      <c r="F363" s="190">
        <f t="shared" si="7"/>
        <v>180.61670772057761</v>
      </c>
    </row>
    <row r="364" spans="1:6" customFormat="1" ht="12.75" customHeight="1" x14ac:dyDescent="0.2">
      <c r="A364" s="189" t="s">
        <v>758</v>
      </c>
      <c r="B364" s="150" t="s">
        <v>759</v>
      </c>
      <c r="C364" s="44" t="s">
        <v>758</v>
      </c>
      <c r="D364" s="263">
        <f>SUM(D365:D368)</f>
        <v>840402.48</v>
      </c>
      <c r="E364" s="263">
        <f>SUM(E365:E368)</f>
        <v>1563384.52</v>
      </c>
      <c r="F364" s="190">
        <f t="shared" si="7"/>
        <v>186.02807074058134</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430702.13</v>
      </c>
      <c r="E366" s="262">
        <v>0</v>
      </c>
      <c r="F366" s="190">
        <f t="shared" si="7"/>
        <v>0</v>
      </c>
    </row>
    <row r="367" spans="1:6" customFormat="1" ht="12.75" customHeight="1" x14ac:dyDescent="0.2">
      <c r="A367" s="189" t="s">
        <v>762</v>
      </c>
      <c r="B367" s="150" t="s">
        <v>669</v>
      </c>
      <c r="C367" s="44" t="s">
        <v>762</v>
      </c>
      <c r="D367" s="262">
        <v>0</v>
      </c>
      <c r="E367" s="262">
        <v>0</v>
      </c>
      <c r="F367" s="190" t="str">
        <f t="shared" si="7"/>
        <v>-</v>
      </c>
    </row>
    <row r="368" spans="1:6" customFormat="1" ht="12.75" customHeight="1" x14ac:dyDescent="0.2">
      <c r="A368" s="189" t="s">
        <v>763</v>
      </c>
      <c r="B368" s="150" t="s">
        <v>671</v>
      </c>
      <c r="C368" s="44" t="s">
        <v>763</v>
      </c>
      <c r="D368" s="262">
        <v>409700.35</v>
      </c>
      <c r="E368" s="262">
        <v>1563384.52</v>
      </c>
      <c r="F368" s="190">
        <f t="shared" si="7"/>
        <v>381.59218560589466</v>
      </c>
    </row>
    <row r="369" spans="1:6" customFormat="1" ht="12.75" customHeight="1" x14ac:dyDescent="0.2">
      <c r="A369" s="189" t="s">
        <v>764</v>
      </c>
      <c r="B369" s="150" t="s">
        <v>765</v>
      </c>
      <c r="C369" s="44" t="s">
        <v>764</v>
      </c>
      <c r="D369" s="263">
        <f>SUM(D370:D377)</f>
        <v>75830.149999999994</v>
      </c>
      <c r="E369" s="263">
        <f>SUM(E370:E377)</f>
        <v>106419.03</v>
      </c>
      <c r="F369" s="190">
        <f t="shared" si="7"/>
        <v>140.33867795329431</v>
      </c>
    </row>
    <row r="370" spans="1:6" customFormat="1" ht="12.75" customHeight="1" x14ac:dyDescent="0.2">
      <c r="A370" s="189" t="s">
        <v>766</v>
      </c>
      <c r="B370" s="150" t="s">
        <v>675</v>
      </c>
      <c r="C370" s="44" t="s">
        <v>766</v>
      </c>
      <c r="D370" s="262">
        <v>747.5</v>
      </c>
      <c r="E370" s="262">
        <v>7247.79</v>
      </c>
      <c r="F370" s="190">
        <f t="shared" si="7"/>
        <v>969.60401337792655</v>
      </c>
    </row>
    <row r="371" spans="1:6" customFormat="1" ht="12.75" customHeight="1" x14ac:dyDescent="0.2">
      <c r="A371" s="189" t="s">
        <v>767</v>
      </c>
      <c r="B371" s="150" t="s">
        <v>768</v>
      </c>
      <c r="C371" s="44" t="s">
        <v>767</v>
      </c>
      <c r="D371" s="262">
        <v>0</v>
      </c>
      <c r="E371" s="262">
        <v>369.2</v>
      </c>
      <c r="F371" s="190" t="str">
        <f t="shared" si="7"/>
        <v>-</v>
      </c>
    </row>
    <row r="372" spans="1:6" customFormat="1" ht="12.75" customHeight="1" x14ac:dyDescent="0.2">
      <c r="A372" s="189" t="s">
        <v>769</v>
      </c>
      <c r="B372" s="150" t="s">
        <v>679</v>
      </c>
      <c r="C372" s="44" t="s">
        <v>769</v>
      </c>
      <c r="D372" s="262">
        <v>0</v>
      </c>
      <c r="E372" s="262">
        <v>3310.31</v>
      </c>
      <c r="F372" s="190" t="str">
        <f t="shared" si="7"/>
        <v>-</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0</v>
      </c>
      <c r="E375" s="262">
        <v>0</v>
      </c>
      <c r="F375" s="190" t="str">
        <f t="shared" si="7"/>
        <v>-</v>
      </c>
    </row>
    <row r="376" spans="1:6" customFormat="1" ht="12.75" customHeight="1" x14ac:dyDescent="0.2">
      <c r="A376" s="189" t="s">
        <v>773</v>
      </c>
      <c r="B376" s="195" t="s">
        <v>687</v>
      </c>
      <c r="C376" s="44" t="s">
        <v>773</v>
      </c>
      <c r="D376" s="262">
        <v>75082.649999999994</v>
      </c>
      <c r="E376" s="262">
        <v>95491.73</v>
      </c>
      <c r="F376" s="190">
        <f t="shared" si="7"/>
        <v>127.18215193523403</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11600</v>
      </c>
      <c r="E378" s="263">
        <f>SUM(E379:E382)</f>
        <v>0</v>
      </c>
      <c r="F378" s="190">
        <f t="shared" si="7"/>
        <v>0</v>
      </c>
    </row>
    <row r="379" spans="1:6" customFormat="1" ht="12.75" customHeight="1" x14ac:dyDescent="0.2">
      <c r="A379" s="189" t="s">
        <v>777</v>
      </c>
      <c r="B379" s="150" t="s">
        <v>693</v>
      </c>
      <c r="C379" s="44" t="s">
        <v>777</v>
      </c>
      <c r="D379" s="262">
        <v>11600</v>
      </c>
      <c r="E379" s="262">
        <v>0</v>
      </c>
      <c r="F379" s="190">
        <f t="shared" si="7"/>
        <v>0</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3921.88</v>
      </c>
      <c r="E391" s="263">
        <f>SUM(E392:E395)</f>
        <v>13100.77</v>
      </c>
      <c r="F391" s="190">
        <f t="shared" si="7"/>
        <v>334.04311197690902</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3921.88</v>
      </c>
      <c r="E393" s="262">
        <v>740.95</v>
      </c>
      <c r="F393" s="190">
        <f t="shared" si="7"/>
        <v>18.892724917641541</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12359.82</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0</v>
      </c>
      <c r="E402" s="263">
        <f>SUM(E403:E406)</f>
        <v>0</v>
      </c>
      <c r="F402" s="190" t="str">
        <f t="shared" si="8"/>
        <v>-</v>
      </c>
    </row>
    <row r="403" spans="1:6" customFormat="1" ht="12.75" customHeight="1" x14ac:dyDescent="0.2">
      <c r="A403" s="189" t="s">
        <v>811</v>
      </c>
      <c r="B403" s="150" t="s">
        <v>812</v>
      </c>
      <c r="C403" s="44" t="s">
        <v>811</v>
      </c>
      <c r="D403" s="262">
        <v>0</v>
      </c>
      <c r="E403" s="262">
        <v>0</v>
      </c>
      <c r="F403" s="190" t="str">
        <f t="shared" si="8"/>
        <v>-</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843277.42999999993</v>
      </c>
      <c r="E408" s="263">
        <f>IF(E350&gt;=E298,E350-E298,0)</f>
        <v>1645022.52</v>
      </c>
      <c r="F408" s="190">
        <f t="shared" si="8"/>
        <v>195.07489012245949</v>
      </c>
    </row>
    <row r="409" spans="1:6" customFormat="1" ht="12.75" customHeight="1" x14ac:dyDescent="0.2">
      <c r="A409" s="189" t="s">
        <v>823</v>
      </c>
      <c r="B409" s="150" t="s">
        <v>824</v>
      </c>
      <c r="C409" s="44" t="s">
        <v>823</v>
      </c>
      <c r="D409" s="262">
        <v>0</v>
      </c>
      <c r="E409" s="262">
        <v>0</v>
      </c>
      <c r="F409" s="190" t="str">
        <f t="shared" si="8"/>
        <v>-</v>
      </c>
    </row>
    <row r="410" spans="1:6" customFormat="1" ht="12.75" customHeight="1" x14ac:dyDescent="0.2">
      <c r="A410" s="189" t="s">
        <v>825</v>
      </c>
      <c r="B410" s="150" t="s">
        <v>826</v>
      </c>
      <c r="C410" s="44" t="s">
        <v>825</v>
      </c>
      <c r="D410" s="262">
        <v>0</v>
      </c>
      <c r="E410" s="262">
        <v>0</v>
      </c>
      <c r="F410" s="190" t="str">
        <f t="shared" si="8"/>
        <v>-</v>
      </c>
    </row>
    <row r="411" spans="1:6" customFormat="1" ht="12.75" customHeight="1" x14ac:dyDescent="0.2">
      <c r="A411" s="189" t="s">
        <v>827</v>
      </c>
      <c r="B411" s="150" t="s">
        <v>828</v>
      </c>
      <c r="C411" s="44" t="s">
        <v>827</v>
      </c>
      <c r="D411" s="262">
        <v>115209.47</v>
      </c>
      <c r="E411" s="262">
        <v>483405.48</v>
      </c>
      <c r="F411" s="190">
        <f t="shared" si="8"/>
        <v>419.58832030040583</v>
      </c>
    </row>
    <row r="412" spans="1:6" customFormat="1" ht="12.75" customHeight="1" x14ac:dyDescent="0.2">
      <c r="A412" s="189"/>
      <c r="B412" s="150" t="s">
        <v>829</v>
      </c>
      <c r="C412" s="44" t="s">
        <v>830</v>
      </c>
      <c r="D412" s="263">
        <f>D6+D298</f>
        <v>2591456.2799999998</v>
      </c>
      <c r="E412" s="263">
        <f>E6+E298</f>
        <v>3569298.48</v>
      </c>
      <c r="F412" s="190">
        <f t="shared" si="8"/>
        <v>137.73330877879985</v>
      </c>
    </row>
    <row r="413" spans="1:6" customFormat="1" ht="12.75" customHeight="1" x14ac:dyDescent="0.2">
      <c r="A413" s="189"/>
      <c r="B413" s="150" t="s">
        <v>831</v>
      </c>
      <c r="C413" s="44" t="s">
        <v>832</v>
      </c>
      <c r="D413" s="263">
        <f>D289+D350</f>
        <v>2487494.1</v>
      </c>
      <c r="E413" s="263">
        <f>E289+E350</f>
        <v>3492214.0030000005</v>
      </c>
      <c r="F413" s="190">
        <f t="shared" si="8"/>
        <v>140.39084567074954</v>
      </c>
    </row>
    <row r="414" spans="1:6" customFormat="1" ht="12.75" customHeight="1" x14ac:dyDescent="0.2">
      <c r="A414" s="189"/>
      <c r="B414" s="150" t="s">
        <v>833</v>
      </c>
      <c r="C414" s="44" t="s">
        <v>834</v>
      </c>
      <c r="D414" s="263">
        <f>IF(D412&gt;=D413,D412-D413,0)</f>
        <v>103962.1799999997</v>
      </c>
      <c r="E414" s="263">
        <f>IF(E412&gt;=E413,E412-E413,0)</f>
        <v>77084.47699999949</v>
      </c>
      <c r="F414" s="190">
        <f t="shared" si="8"/>
        <v>74.146653138669961</v>
      </c>
    </row>
    <row r="415" spans="1:6" customFormat="1" ht="12.75" customHeight="1" x14ac:dyDescent="0.2">
      <c r="A415" s="189"/>
      <c r="B415" s="150" t="s">
        <v>835</v>
      </c>
      <c r="C415" s="44" t="s">
        <v>836</v>
      </c>
      <c r="D415" s="263">
        <f>IF(D413&gt;=D412,D413-D412,0)</f>
        <v>0</v>
      </c>
      <c r="E415" s="263">
        <f>IF(E413&gt;=E412,E413-E412,0)</f>
        <v>0</v>
      </c>
      <c r="F415" s="190" t="str">
        <f t="shared" si="8"/>
        <v>-</v>
      </c>
    </row>
    <row r="416" spans="1:6" customFormat="1" ht="12.75" customHeight="1" x14ac:dyDescent="0.2">
      <c r="A416" s="201" t="s">
        <v>837</v>
      </c>
      <c r="B416" s="195" t="s">
        <v>838</v>
      </c>
      <c r="C416" s="46" t="s">
        <v>839</v>
      </c>
      <c r="D416" s="263">
        <f>IF(D292-D293+D409-D410&gt;=0,D292-D293+D409-D410,0)</f>
        <v>1121795.04</v>
      </c>
      <c r="E416" s="263">
        <f>IF(E292-E293+E409-E410&gt;=0,E292-E293+E409-E410,0)</f>
        <v>1225757.22</v>
      </c>
      <c r="F416" s="190">
        <f t="shared" si="8"/>
        <v>109.26748437040692</v>
      </c>
    </row>
    <row r="417" spans="1:6" customFormat="1" ht="12.75" customHeight="1" x14ac:dyDescent="0.2">
      <c r="A417" s="201" t="s">
        <v>837</v>
      </c>
      <c r="B417" s="150" t="s">
        <v>840</v>
      </c>
      <c r="C417" s="46" t="s">
        <v>841</v>
      </c>
      <c r="D417" s="263">
        <f>IF(D293-D292+D410-D409&gt;=0,D293-D292+D410-D409,0)</f>
        <v>0</v>
      </c>
      <c r="E417" s="263">
        <f>IF(E293-E292+E410-E409&gt;=0,E293-E292+E410-E409,0)</f>
        <v>0</v>
      </c>
      <c r="F417" s="190" t="str">
        <f t="shared" si="8"/>
        <v>-</v>
      </c>
    </row>
    <row r="418" spans="1:6" customFormat="1" ht="12.75" customHeight="1" x14ac:dyDescent="0.2">
      <c r="A418" s="198" t="s">
        <v>842</v>
      </c>
      <c r="B418" s="199" t="s">
        <v>843</v>
      </c>
      <c r="C418" s="45" t="s">
        <v>844</v>
      </c>
      <c r="D418" s="266">
        <f>D294+D411</f>
        <v>519714.17000000004</v>
      </c>
      <c r="E418" s="266">
        <f>E294+E411</f>
        <v>813978.62</v>
      </c>
      <c r="F418" s="200">
        <f t="shared" si="8"/>
        <v>156.62044003918538</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0</v>
      </c>
      <c r="E528" s="263">
        <f>E529+E567+E580+E593+E625</f>
        <v>0</v>
      </c>
      <c r="F528" s="190" t="str">
        <f t="shared" si="10"/>
        <v>-</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0</v>
      </c>
      <c r="E593" s="263">
        <f>E594+E599+E603+E605+E612+E617</f>
        <v>0</v>
      </c>
      <c r="F593" s="190" t="str">
        <f t="shared" si="11"/>
        <v>-</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2">
        <v>0</v>
      </c>
      <c r="E606" s="262">
        <v>0</v>
      </c>
      <c r="F606" s="190" t="str">
        <f t="shared" si="11"/>
        <v>-</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0</v>
      </c>
      <c r="E636" s="263">
        <f>IF(E528-E420&gt;=0,E528-E420,0)</f>
        <v>0</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2591456.2799999998</v>
      </c>
      <c r="E639" s="263">
        <f>E412+E420</f>
        <v>3569298.48</v>
      </c>
      <c r="F639" s="190">
        <f t="shared" si="12"/>
        <v>137.73330877879985</v>
      </c>
    </row>
    <row r="640" spans="1:6" customFormat="1" ht="12.75" customHeight="1" x14ac:dyDescent="0.2">
      <c r="A640" s="189"/>
      <c r="B640" s="150" t="s">
        <v>1277</v>
      </c>
      <c r="C640" s="44" t="s">
        <v>1278</v>
      </c>
      <c r="D640" s="263">
        <f>D413+D528</f>
        <v>2487494.1</v>
      </c>
      <c r="E640" s="263">
        <f>E413+E528</f>
        <v>3492214.0030000005</v>
      </c>
      <c r="F640" s="190">
        <f t="shared" si="12"/>
        <v>140.39084567074954</v>
      </c>
    </row>
    <row r="641" spans="1:6" customFormat="1" ht="12.75" customHeight="1" x14ac:dyDescent="0.2">
      <c r="A641" s="189"/>
      <c r="B641" s="150" t="s">
        <v>1279</v>
      </c>
      <c r="C641" s="44" t="s">
        <v>1280</v>
      </c>
      <c r="D641" s="263">
        <f>IF(D639&gt;=D640,D639-D640,0)</f>
        <v>103962.1799999997</v>
      </c>
      <c r="E641" s="263">
        <f>IF(E639&gt;=E640,E639-E640,0)</f>
        <v>77084.47699999949</v>
      </c>
      <c r="F641" s="190">
        <f t="shared" si="12"/>
        <v>74.146653138669961</v>
      </c>
    </row>
    <row r="642" spans="1:6" customFormat="1" ht="12.75" customHeight="1" x14ac:dyDescent="0.2">
      <c r="A642" s="189"/>
      <c r="B642" s="150" t="s">
        <v>1281</v>
      </c>
      <c r="C642" s="44" t="s">
        <v>1282</v>
      </c>
      <c r="D642" s="263">
        <f>IF(D640&gt;=D639,D640-D639,0)</f>
        <v>0</v>
      </c>
      <c r="E642" s="263">
        <f>IF(E640&gt;=E639,E640-E639,0)</f>
        <v>0</v>
      </c>
      <c r="F642" s="190" t="str">
        <f t="shared" si="12"/>
        <v>-</v>
      </c>
    </row>
    <row r="643" spans="1:6" customFormat="1" ht="24" customHeight="1" x14ac:dyDescent="0.2">
      <c r="A643" s="201" t="s">
        <v>1283</v>
      </c>
      <c r="B643" s="150" t="s">
        <v>1284</v>
      </c>
      <c r="C643" s="46" t="s">
        <v>1283</v>
      </c>
      <c r="D643" s="263">
        <f>IF(D416-D417+D637-D638&gt;=0,D416-D417+D637-D638,0)</f>
        <v>1121795.04</v>
      </c>
      <c r="E643" s="263">
        <f>IF(E416-E417+E637-E638&gt;=0,E416-E417+E637-E638,0)</f>
        <v>1225757.22</v>
      </c>
      <c r="F643" s="190">
        <f t="shared" si="12"/>
        <v>109.26748437040692</v>
      </c>
    </row>
    <row r="644" spans="1:6" customFormat="1" ht="24" customHeight="1" x14ac:dyDescent="0.2">
      <c r="A644" s="201" t="s">
        <v>1285</v>
      </c>
      <c r="B644" s="150" t="s">
        <v>1286</v>
      </c>
      <c r="C644" s="46" t="s">
        <v>1285</v>
      </c>
      <c r="D644" s="263">
        <f>IF(D417-D416+D638-D637&gt;=0,D417-D416+D638-D637,0)</f>
        <v>0</v>
      </c>
      <c r="E644" s="263">
        <f>IF(E417-E416+E638-E637&gt;=0,E417-E416+E638-E637,0)</f>
        <v>0</v>
      </c>
      <c r="F644" s="190" t="str">
        <f t="shared" si="12"/>
        <v>-</v>
      </c>
    </row>
    <row r="645" spans="1:6" customFormat="1" ht="24" customHeight="1" x14ac:dyDescent="0.2">
      <c r="A645" s="189"/>
      <c r="B645" s="150" t="s">
        <v>1287</v>
      </c>
      <c r="C645" s="44" t="s">
        <v>1288</v>
      </c>
      <c r="D645" s="263">
        <f>IF(D641+D643-D642-D644&gt;=0,D641+D643-D642-D644,0)</f>
        <v>1225757.2199999997</v>
      </c>
      <c r="E645" s="263">
        <f>IF(E641+E643-E642-E644&gt;=0,E641+E643-E642-E644,0)</f>
        <v>1302841.6969999995</v>
      </c>
      <c r="F645" s="190">
        <f t="shared" si="12"/>
        <v>106.28872306377275</v>
      </c>
    </row>
    <row r="646" spans="1:6" customFormat="1" ht="24" customHeight="1" x14ac:dyDescent="0.2">
      <c r="A646" s="189"/>
      <c r="B646" s="150" t="s">
        <v>1289</v>
      </c>
      <c r="C646" s="44" t="s">
        <v>1290</v>
      </c>
      <c r="D646" s="263">
        <f>IF(D642+D644-D641-D643&gt;=0,D642+D644-D641-D643,0)</f>
        <v>0</v>
      </c>
      <c r="E646" s="263">
        <f>IF(E642+E644-E641-E643&gt;=0,E642+E644-E641-E643,0)</f>
        <v>0</v>
      </c>
      <c r="F646" s="190" t="str">
        <f t="shared" si="12"/>
        <v>-</v>
      </c>
    </row>
    <row r="647" spans="1:6" customFormat="1" ht="24" customHeight="1" x14ac:dyDescent="0.2">
      <c r="A647" s="198" t="s">
        <v>1291</v>
      </c>
      <c r="B647" s="199" t="s">
        <v>1292</v>
      </c>
      <c r="C647" s="45" t="s">
        <v>1291</v>
      </c>
      <c r="D647" s="264">
        <v>25313.360000000001</v>
      </c>
      <c r="E647" s="264">
        <v>40614.69</v>
      </c>
      <c r="F647" s="200">
        <f t="shared" si="12"/>
        <v>160.44764503803526</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1257543.75</v>
      </c>
      <c r="E649" s="262">
        <v>1539517.73</v>
      </c>
      <c r="F649" s="190">
        <f t="shared" ref="F649:F712" si="13">IF(D649&lt;&gt;0,IF(E649/D649&gt;=100,"&gt;&gt;100",E649/D649*100),"-")</f>
        <v>122.4225980209436</v>
      </c>
    </row>
    <row r="650" spans="1:6" customFormat="1" ht="12.75" customHeight="1" x14ac:dyDescent="0.2">
      <c r="A650" s="189" t="s">
        <v>1297</v>
      </c>
      <c r="B650" s="150" t="s">
        <v>1298</v>
      </c>
      <c r="C650" s="44" t="s">
        <v>1297</v>
      </c>
      <c r="D650" s="262">
        <v>3184662.89</v>
      </c>
      <c r="E650" s="262">
        <v>4053612.82</v>
      </c>
      <c r="F650" s="190">
        <f t="shared" si="13"/>
        <v>127.28546034585153</v>
      </c>
    </row>
    <row r="651" spans="1:6" customFormat="1" ht="12.75" customHeight="1" x14ac:dyDescent="0.2">
      <c r="A651" s="189" t="s">
        <v>1299</v>
      </c>
      <c r="B651" s="150" t="s">
        <v>1300</v>
      </c>
      <c r="C651" s="44" t="s">
        <v>1299</v>
      </c>
      <c r="D651" s="262">
        <v>2902688.91</v>
      </c>
      <c r="E651" s="262">
        <v>4176790.06</v>
      </c>
      <c r="F651" s="190">
        <f t="shared" si="13"/>
        <v>143.89382360647113</v>
      </c>
    </row>
    <row r="652" spans="1:6" customFormat="1" ht="24" customHeight="1" x14ac:dyDescent="0.2">
      <c r="A652" s="189" t="s">
        <v>1294</v>
      </c>
      <c r="B652" s="150" t="s">
        <v>1301</v>
      </c>
      <c r="C652" s="44" t="s">
        <v>1302</v>
      </c>
      <c r="D652" s="263">
        <f>+D649+D650-D651</f>
        <v>1539517.7300000004</v>
      </c>
      <c r="E652" s="263">
        <f>+E649+E650-E651</f>
        <v>1416340.4899999998</v>
      </c>
      <c r="F652" s="190">
        <f t="shared" si="13"/>
        <v>91.998972301540121</v>
      </c>
    </row>
    <row r="653" spans="1:6" customFormat="1" ht="24" customHeight="1" x14ac:dyDescent="0.2">
      <c r="A653" s="189"/>
      <c r="B653" s="150" t="s">
        <v>1303</v>
      </c>
      <c r="C653" s="44" t="s">
        <v>1304</v>
      </c>
      <c r="D653" s="202">
        <v>6</v>
      </c>
      <c r="E653" s="202">
        <v>7</v>
      </c>
      <c r="F653" s="190">
        <f t="shared" si="13"/>
        <v>116.66666666666667</v>
      </c>
    </row>
    <row r="654" spans="1:6" customFormat="1" ht="24" customHeight="1" x14ac:dyDescent="0.2">
      <c r="A654" s="189"/>
      <c r="B654" s="150" t="s">
        <v>1305</v>
      </c>
      <c r="C654" s="44" t="s">
        <v>1306</v>
      </c>
      <c r="D654" s="202">
        <v>8</v>
      </c>
      <c r="E654" s="202">
        <v>14</v>
      </c>
      <c r="F654" s="190">
        <f t="shared" si="13"/>
        <v>175</v>
      </c>
    </row>
    <row r="655" spans="1:6" customFormat="1" ht="12.75" customHeight="1" x14ac:dyDescent="0.2">
      <c r="A655" s="189"/>
      <c r="B655" s="150" t="s">
        <v>1307</v>
      </c>
      <c r="C655" s="44" t="s">
        <v>1308</v>
      </c>
      <c r="D655" s="202">
        <v>6</v>
      </c>
      <c r="E655" s="202">
        <v>7</v>
      </c>
      <c r="F655" s="190">
        <f t="shared" si="13"/>
        <v>116.66666666666667</v>
      </c>
    </row>
    <row r="656" spans="1:6" customFormat="1" ht="12.75" customHeight="1" x14ac:dyDescent="0.2">
      <c r="A656" s="189"/>
      <c r="B656" s="150" t="s">
        <v>1309</v>
      </c>
      <c r="C656" s="44" t="s">
        <v>1310</v>
      </c>
      <c r="D656" s="202">
        <v>8</v>
      </c>
      <c r="E656" s="202">
        <v>14</v>
      </c>
      <c r="F656" s="190">
        <f t="shared" si="13"/>
        <v>175</v>
      </c>
    </row>
    <row r="657" spans="1:6" customFormat="1" ht="24" customHeight="1" x14ac:dyDescent="0.2">
      <c r="A657" s="189" t="s">
        <v>1311</v>
      </c>
      <c r="B657" s="150" t="s">
        <v>1312</v>
      </c>
      <c r="C657" s="44" t="s">
        <v>1313</v>
      </c>
      <c r="D657" s="262">
        <v>0</v>
      </c>
      <c r="E657" s="262">
        <v>0</v>
      </c>
      <c r="F657" s="190" t="str">
        <f t="shared" si="13"/>
        <v>-</v>
      </c>
    </row>
    <row r="658" spans="1:6" customFormat="1" ht="12.75" customHeight="1" x14ac:dyDescent="0.2">
      <c r="A658" s="189" t="s">
        <v>1314</v>
      </c>
      <c r="B658" s="150" t="s">
        <v>1315</v>
      </c>
      <c r="C658" s="44" t="s">
        <v>1314</v>
      </c>
      <c r="D658" s="262">
        <v>0</v>
      </c>
      <c r="E658" s="262">
        <v>0</v>
      </c>
      <c r="F658" s="190" t="str">
        <f t="shared" si="13"/>
        <v>-</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348.59</v>
      </c>
      <c r="E660" s="262">
        <v>0</v>
      </c>
      <c r="F660" s="190">
        <f t="shared" si="13"/>
        <v>0</v>
      </c>
    </row>
    <row r="661" spans="1:6" customFormat="1" ht="12.75" customHeight="1" x14ac:dyDescent="0.2">
      <c r="A661" s="189" t="s">
        <v>1320</v>
      </c>
      <c r="B661" s="150" t="s">
        <v>1321</v>
      </c>
      <c r="C661" s="44" t="s">
        <v>1320</v>
      </c>
      <c r="D661" s="262">
        <v>55334</v>
      </c>
      <c r="E661" s="262">
        <v>36369</v>
      </c>
      <c r="F661" s="190">
        <f t="shared" si="13"/>
        <v>65.726316550403013</v>
      </c>
    </row>
    <row r="662" spans="1:6" customFormat="1" ht="12.75" customHeight="1" x14ac:dyDescent="0.2">
      <c r="A662" s="189" t="s">
        <v>1322</v>
      </c>
      <c r="B662" s="150" t="s">
        <v>1323</v>
      </c>
      <c r="C662" s="44" t="s">
        <v>1322</v>
      </c>
      <c r="D662" s="262">
        <v>20000</v>
      </c>
      <c r="E662" s="262">
        <v>35000</v>
      </c>
      <c r="F662" s="190">
        <f t="shared" si="13"/>
        <v>175</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335600</v>
      </c>
      <c r="E665" s="262">
        <v>170000</v>
      </c>
      <c r="F665" s="190">
        <f t="shared" si="13"/>
        <v>50.655542312276523</v>
      </c>
    </row>
    <row r="666" spans="1:6" customFormat="1" ht="12.75" customHeight="1" x14ac:dyDescent="0.2">
      <c r="A666" s="189" t="s">
        <v>1330</v>
      </c>
      <c r="B666" s="150" t="s">
        <v>1331</v>
      </c>
      <c r="C666" s="44" t="s">
        <v>1330</v>
      </c>
      <c r="D666" s="262">
        <v>0</v>
      </c>
      <c r="E666" s="262">
        <v>0</v>
      </c>
      <c r="F666" s="190" t="str">
        <f t="shared" si="13"/>
        <v>-</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0</v>
      </c>
      <c r="F668" s="190" t="str">
        <f t="shared" si="13"/>
        <v>-</v>
      </c>
    </row>
    <row r="669" spans="1:6" customFormat="1" ht="12.75" customHeight="1" x14ac:dyDescent="0.2">
      <c r="A669" s="189" t="s">
        <v>1336</v>
      </c>
      <c r="B669" s="150" t="s">
        <v>1337</v>
      </c>
      <c r="C669" s="44" t="s">
        <v>1336</v>
      </c>
      <c r="D669" s="262">
        <v>0</v>
      </c>
      <c r="E669" s="262">
        <v>0</v>
      </c>
      <c r="F669" s="190" t="str">
        <f t="shared" si="13"/>
        <v>-</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0</v>
      </c>
      <c r="E671" s="262">
        <v>0</v>
      </c>
      <c r="F671" s="190" t="str">
        <f t="shared" si="13"/>
        <v>-</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0</v>
      </c>
      <c r="E673" s="262">
        <v>51090</v>
      </c>
      <c r="F673" s="190" t="str">
        <f t="shared" si="13"/>
        <v>-</v>
      </c>
    </row>
    <row r="674" spans="1:6" customFormat="1" ht="24" customHeight="1" x14ac:dyDescent="0.2">
      <c r="A674" s="189" t="s">
        <v>1346</v>
      </c>
      <c r="B674" s="195" t="s">
        <v>1347</v>
      </c>
      <c r="C674" s="44" t="s">
        <v>1346</v>
      </c>
      <c r="D674" s="262">
        <v>0</v>
      </c>
      <c r="E674" s="262">
        <v>0</v>
      </c>
      <c r="F674" s="190" t="str">
        <f t="shared" si="13"/>
        <v>-</v>
      </c>
    </row>
    <row r="675" spans="1:6" customFormat="1" ht="24" customHeight="1" x14ac:dyDescent="0.2">
      <c r="A675" s="189" t="s">
        <v>1348</v>
      </c>
      <c r="B675" s="195" t="s">
        <v>1349</v>
      </c>
      <c r="C675" s="44" t="s">
        <v>1348</v>
      </c>
      <c r="D675" s="262">
        <v>345.6</v>
      </c>
      <c r="E675" s="262">
        <v>403.2</v>
      </c>
      <c r="F675" s="190">
        <f t="shared" si="13"/>
        <v>116.66666666666666</v>
      </c>
    </row>
    <row r="676" spans="1:6" customFormat="1" ht="24" customHeight="1" x14ac:dyDescent="0.2">
      <c r="A676" s="189" t="s">
        <v>1350</v>
      </c>
      <c r="B676" s="195" t="s">
        <v>1351</v>
      </c>
      <c r="C676" s="44" t="s">
        <v>1350</v>
      </c>
      <c r="D676" s="262">
        <v>0</v>
      </c>
      <c r="E676" s="262">
        <v>0</v>
      </c>
      <c r="F676" s="190" t="str">
        <f t="shared" si="13"/>
        <v>-</v>
      </c>
    </row>
    <row r="677" spans="1:6" customFormat="1" ht="24" customHeight="1" x14ac:dyDescent="0.2">
      <c r="A677" s="189" t="s">
        <v>1352</v>
      </c>
      <c r="B677" s="195" t="s">
        <v>1353</v>
      </c>
      <c r="C677" s="44" t="s">
        <v>1352</v>
      </c>
      <c r="D677" s="262">
        <v>0</v>
      </c>
      <c r="E677" s="262">
        <v>0</v>
      </c>
      <c r="F677" s="190" t="str">
        <f t="shared" si="13"/>
        <v>-</v>
      </c>
    </row>
    <row r="678" spans="1:6" customFormat="1" ht="24" customHeight="1" x14ac:dyDescent="0.2">
      <c r="A678" s="189" t="s">
        <v>1354</v>
      </c>
      <c r="B678" s="195" t="s">
        <v>1355</v>
      </c>
      <c r="C678" s="44" t="s">
        <v>1354</v>
      </c>
      <c r="D678" s="262">
        <v>0</v>
      </c>
      <c r="E678" s="262">
        <v>0</v>
      </c>
      <c r="F678" s="190" t="str">
        <f t="shared" si="13"/>
        <v>-</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0</v>
      </c>
      <c r="E694" s="262">
        <v>0</v>
      </c>
      <c r="F694" s="190" t="str">
        <f t="shared" si="13"/>
        <v>-</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1792.13</v>
      </c>
      <c r="E698" s="262">
        <v>254171.99</v>
      </c>
      <c r="F698" s="190" t="str">
        <f t="shared" si="13"/>
        <v>&gt;&gt;100</v>
      </c>
    </row>
    <row r="699" spans="1:6" customFormat="1" ht="12.75" customHeight="1" x14ac:dyDescent="0.2">
      <c r="A699" s="189" t="s">
        <v>1396</v>
      </c>
      <c r="B699" s="195" t="s">
        <v>1397</v>
      </c>
      <c r="C699" s="44" t="s">
        <v>1396</v>
      </c>
      <c r="D699" s="262">
        <v>0</v>
      </c>
      <c r="E699" s="262">
        <v>0</v>
      </c>
      <c r="F699" s="190" t="str">
        <f t="shared" si="13"/>
        <v>-</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0</v>
      </c>
      <c r="E710" s="262">
        <v>0</v>
      </c>
      <c r="F710" s="190" t="str">
        <f t="shared" si="13"/>
        <v>-</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0</v>
      </c>
      <c r="E712" s="262">
        <v>0</v>
      </c>
      <c r="F712" s="190" t="str">
        <f t="shared" si="13"/>
        <v>-</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0</v>
      </c>
      <c r="E716" s="262">
        <v>0</v>
      </c>
      <c r="F716" s="190" t="str">
        <f t="shared" si="14"/>
        <v>-</v>
      </c>
    </row>
    <row r="717" spans="1:6" customFormat="1" ht="12.75" customHeight="1" x14ac:dyDescent="0.2">
      <c r="A717" s="189" t="s">
        <v>1432</v>
      </c>
      <c r="B717" s="150" t="s">
        <v>1433</v>
      </c>
      <c r="C717" s="44" t="s">
        <v>1432</v>
      </c>
      <c r="D717" s="262">
        <v>0</v>
      </c>
      <c r="E717" s="262">
        <v>0</v>
      </c>
      <c r="F717" s="190" t="str">
        <f t="shared" si="14"/>
        <v>-</v>
      </c>
    </row>
    <row r="718" spans="1:6" customFormat="1" ht="12.75" customHeight="1" x14ac:dyDescent="0.2">
      <c r="A718" s="189" t="s">
        <v>1434</v>
      </c>
      <c r="B718" s="150" t="s">
        <v>1435</v>
      </c>
      <c r="C718" s="44" t="s">
        <v>1434</v>
      </c>
      <c r="D718" s="262">
        <v>2990.47</v>
      </c>
      <c r="E718" s="262">
        <v>4615.13</v>
      </c>
      <c r="F718" s="190">
        <f t="shared" si="14"/>
        <v>154.32791501001518</v>
      </c>
    </row>
    <row r="719" spans="1:6" customFormat="1" ht="12.75" customHeight="1" x14ac:dyDescent="0.2">
      <c r="A719" s="189" t="s">
        <v>1436</v>
      </c>
      <c r="B719" s="150" t="s">
        <v>1437</v>
      </c>
      <c r="C719" s="44" t="s">
        <v>1436</v>
      </c>
      <c r="D719" s="262">
        <v>0</v>
      </c>
      <c r="E719" s="262">
        <v>0</v>
      </c>
      <c r="F719" s="190" t="str">
        <f t="shared" si="14"/>
        <v>-</v>
      </c>
    </row>
    <row r="720" spans="1:6" customFormat="1" ht="12.75" customHeight="1" x14ac:dyDescent="0.2">
      <c r="A720" s="189" t="s">
        <v>1438</v>
      </c>
      <c r="B720" s="150" t="s">
        <v>1439</v>
      </c>
      <c r="C720" s="44" t="s">
        <v>1438</v>
      </c>
      <c r="D720" s="262">
        <v>464.92</v>
      </c>
      <c r="E720" s="262">
        <v>541.32000000000005</v>
      </c>
      <c r="F720" s="190">
        <f t="shared" si="14"/>
        <v>116.43293469844276</v>
      </c>
    </row>
    <row r="721" spans="1:6" customFormat="1" ht="12.75" customHeight="1" x14ac:dyDescent="0.2">
      <c r="A721" s="189" t="s">
        <v>1440</v>
      </c>
      <c r="B721" s="150" t="s">
        <v>1441</v>
      </c>
      <c r="C721" s="44" t="s">
        <v>1440</v>
      </c>
      <c r="D721" s="262">
        <v>0</v>
      </c>
      <c r="E721" s="262">
        <v>0</v>
      </c>
      <c r="F721" s="190" t="str">
        <f t="shared" si="14"/>
        <v>-</v>
      </c>
    </row>
    <row r="722" spans="1:6" customFormat="1" ht="12.75" customHeight="1" x14ac:dyDescent="0.2">
      <c r="A722" s="189" t="s">
        <v>1442</v>
      </c>
      <c r="B722" s="150" t="s">
        <v>1443</v>
      </c>
      <c r="C722" s="44" t="s">
        <v>1442</v>
      </c>
      <c r="D722" s="262">
        <v>998.46</v>
      </c>
      <c r="E722" s="262">
        <v>671.87</v>
      </c>
      <c r="F722" s="190">
        <f t="shared" si="14"/>
        <v>67.290627566452329</v>
      </c>
    </row>
    <row r="723" spans="1:6" customFormat="1" ht="12.75" customHeight="1" x14ac:dyDescent="0.2">
      <c r="A723" s="189" t="s">
        <v>1444</v>
      </c>
      <c r="B723" s="150" t="s">
        <v>1445</v>
      </c>
      <c r="C723" s="44" t="s">
        <v>1444</v>
      </c>
      <c r="D723" s="262">
        <v>0</v>
      </c>
      <c r="E723" s="262">
        <v>0</v>
      </c>
      <c r="F723" s="190" t="str">
        <f t="shared" si="14"/>
        <v>-</v>
      </c>
    </row>
    <row r="724" spans="1:6" customFormat="1" ht="12.75" customHeight="1" x14ac:dyDescent="0.2">
      <c r="A724" s="189" t="s">
        <v>1446</v>
      </c>
      <c r="B724" s="150" t="s">
        <v>1447</v>
      </c>
      <c r="C724" s="44" t="s">
        <v>1446</v>
      </c>
      <c r="D724" s="262">
        <v>0</v>
      </c>
      <c r="E724" s="262">
        <v>0</v>
      </c>
      <c r="F724" s="190" t="str">
        <f t="shared" si="14"/>
        <v>-</v>
      </c>
    </row>
    <row r="725" spans="1:6" customFormat="1" ht="12.75" customHeight="1" x14ac:dyDescent="0.2">
      <c r="A725" s="189" t="s">
        <v>1448</v>
      </c>
      <c r="B725" s="150" t="s">
        <v>1449</v>
      </c>
      <c r="C725" s="44" t="s">
        <v>1448</v>
      </c>
      <c r="D725" s="262">
        <v>10559.29</v>
      </c>
      <c r="E725" s="262">
        <v>10810.94</v>
      </c>
      <c r="F725" s="190">
        <f t="shared" si="14"/>
        <v>102.38320947715233</v>
      </c>
    </row>
    <row r="726" spans="1:6" customFormat="1" ht="12.75" customHeight="1" x14ac:dyDescent="0.2">
      <c r="A726" s="189" t="s">
        <v>1450</v>
      </c>
      <c r="B726" s="150" t="s">
        <v>1451</v>
      </c>
      <c r="C726" s="44" t="s">
        <v>1450</v>
      </c>
      <c r="D726" s="262">
        <v>901.38</v>
      </c>
      <c r="E726" s="262">
        <v>1009.38</v>
      </c>
      <c r="F726" s="190">
        <f t="shared" si="14"/>
        <v>111.98162817013912</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0</v>
      </c>
      <c r="E739" s="262">
        <v>0</v>
      </c>
      <c r="F739" s="190" t="str">
        <f t="shared" si="14"/>
        <v>-</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0</v>
      </c>
      <c r="E742" s="262">
        <v>0</v>
      </c>
      <c r="F742" s="190" t="str">
        <f t="shared" si="14"/>
        <v>-</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0</v>
      </c>
      <c r="E759" s="262">
        <v>0</v>
      </c>
      <c r="F759" s="190" t="str">
        <f t="shared" si="14"/>
        <v>-</v>
      </c>
    </row>
    <row r="760" spans="1:6" customFormat="1" ht="12.75" customHeight="1" x14ac:dyDescent="0.2">
      <c r="A760" s="189" t="s">
        <v>1518</v>
      </c>
      <c r="B760" s="150" t="s">
        <v>1519</v>
      </c>
      <c r="C760" s="44" t="s">
        <v>1518</v>
      </c>
      <c r="D760" s="262">
        <v>0</v>
      </c>
      <c r="E760" s="262">
        <v>0</v>
      </c>
      <c r="F760" s="190" t="str">
        <f t="shared" si="14"/>
        <v>-</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0</v>
      </c>
      <c r="E762" s="262">
        <v>0</v>
      </c>
      <c r="F762" s="190" t="str">
        <f t="shared" si="14"/>
        <v>-</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0</v>
      </c>
      <c r="E764" s="262">
        <v>3891.68</v>
      </c>
      <c r="F764" s="190" t="str">
        <f t="shared" si="14"/>
        <v>-</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19908.419999999998</v>
      </c>
      <c r="E766" s="262">
        <v>0</v>
      </c>
      <c r="F766" s="190">
        <f t="shared" si="14"/>
        <v>0</v>
      </c>
    </row>
    <row r="767" spans="1:6" customFormat="1" ht="24" customHeight="1" x14ac:dyDescent="0.2">
      <c r="A767" s="189" t="s">
        <v>1532</v>
      </c>
      <c r="B767" s="195" t="s">
        <v>1533</v>
      </c>
      <c r="C767" s="44" t="s">
        <v>1532</v>
      </c>
      <c r="D767" s="262">
        <v>663.62</v>
      </c>
      <c r="E767" s="262">
        <v>663.62</v>
      </c>
      <c r="F767" s="190">
        <f t="shared" si="14"/>
        <v>100</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0</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0</v>
      </c>
      <c r="E816" s="262">
        <v>0</v>
      </c>
      <c r="F816" s="190" t="str">
        <f t="shared" si="15"/>
        <v>-</v>
      </c>
    </row>
    <row r="817" spans="1:6" customFormat="1" ht="12.75" customHeight="1" x14ac:dyDescent="0.2">
      <c r="A817" s="189" t="s">
        <v>1632</v>
      </c>
      <c r="B817" s="150" t="s">
        <v>1633</v>
      </c>
      <c r="C817" s="44" t="s">
        <v>1632</v>
      </c>
      <c r="D817" s="262">
        <v>0</v>
      </c>
      <c r="E817" s="262">
        <v>0</v>
      </c>
      <c r="F817" s="190" t="str">
        <f t="shared" si="15"/>
        <v>-</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11359.52</v>
      </c>
      <c r="E819" s="262">
        <v>14300</v>
      </c>
      <c r="F819" s="190">
        <f t="shared" si="15"/>
        <v>125.88560080003379</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6967.95</v>
      </c>
      <c r="E821" s="262">
        <v>10285.99</v>
      </c>
      <c r="F821" s="190">
        <f t="shared" si="15"/>
        <v>147.61859657431526</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21232.82</v>
      </c>
      <c r="E823" s="262">
        <v>20105.41</v>
      </c>
      <c r="F823" s="190">
        <f t="shared" si="15"/>
        <v>94.690248398469919</v>
      </c>
    </row>
    <row r="824" spans="1:6" customFormat="1" ht="12.75" customHeight="1" x14ac:dyDescent="0.2">
      <c r="A824" s="189" t="s">
        <v>1646</v>
      </c>
      <c r="B824" s="150" t="s">
        <v>1647</v>
      </c>
      <c r="C824" s="44" t="s">
        <v>1646</v>
      </c>
      <c r="D824" s="262">
        <v>26505.16</v>
      </c>
      <c r="E824" s="262">
        <v>27918.22</v>
      </c>
      <c r="F824" s="190">
        <f t="shared" si="15"/>
        <v>105.33126379919986</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0</v>
      </c>
      <c r="E826" s="262">
        <v>0</v>
      </c>
      <c r="F826" s="190" t="str">
        <f t="shared" si="15"/>
        <v>-</v>
      </c>
    </row>
    <row r="827" spans="1:6" customFormat="1" ht="12.75" customHeight="1" x14ac:dyDescent="0.2">
      <c r="A827" s="189" t="s">
        <v>1651</v>
      </c>
      <c r="B827" s="150" t="s">
        <v>1652</v>
      </c>
      <c r="C827" s="44" t="s">
        <v>1651</v>
      </c>
      <c r="D827" s="262">
        <v>0</v>
      </c>
      <c r="E827" s="262">
        <v>0</v>
      </c>
      <c r="F827" s="190" t="str">
        <f t="shared" si="15"/>
        <v>-</v>
      </c>
    </row>
    <row r="828" spans="1:6" customFormat="1" ht="12.75" customHeight="1" x14ac:dyDescent="0.2">
      <c r="A828" s="189" t="s">
        <v>1653</v>
      </c>
      <c r="B828" s="150" t="s">
        <v>1654</v>
      </c>
      <c r="C828" s="44" t="s">
        <v>1653</v>
      </c>
      <c r="D828" s="262">
        <v>0</v>
      </c>
      <c r="E828" s="262">
        <v>11110</v>
      </c>
      <c r="F828" s="190" t="str">
        <f t="shared" si="15"/>
        <v>-</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66287.44</v>
      </c>
      <c r="E830" s="262">
        <v>34742.519999999997</v>
      </c>
      <c r="F830" s="190">
        <f t="shared" si="15"/>
        <v>52.411919965531929</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0</v>
      </c>
      <c r="E834" s="262">
        <v>0</v>
      </c>
      <c r="F834" s="190" t="str">
        <f t="shared" si="15"/>
        <v>-</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5614.16</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0</v>
      </c>
      <c r="E856" s="262">
        <v>0</v>
      </c>
      <c r="F856" s="190" t="str">
        <f t="shared" si="16"/>
        <v>-</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0</v>
      </c>
      <c r="E879" s="262">
        <v>0</v>
      </c>
      <c r="F879" s="190" t="str">
        <f t="shared" si="16"/>
        <v>-</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0</v>
      </c>
      <c r="E886" s="262">
        <v>0</v>
      </c>
      <c r="F886" s="190" t="str">
        <f t="shared" si="16"/>
        <v>-</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0</v>
      </c>
      <c r="E953" s="262">
        <v>0</v>
      </c>
      <c r="F953" s="190" t="str">
        <f t="shared" si="17"/>
        <v>-</v>
      </c>
    </row>
    <row r="954" spans="1:6" customFormat="1" ht="24" customHeight="1" x14ac:dyDescent="0.2">
      <c r="A954" s="189" t="s">
        <v>1905</v>
      </c>
      <c r="B954" s="150" t="s">
        <v>1906</v>
      </c>
      <c r="C954" s="44" t="s">
        <v>1905</v>
      </c>
      <c r="D954" s="262">
        <v>0</v>
      </c>
      <c r="E954" s="262">
        <v>0</v>
      </c>
      <c r="F954" s="190" t="str">
        <f t="shared" si="17"/>
        <v>-</v>
      </c>
    </row>
    <row r="955" spans="1:6" customFormat="1" ht="24" customHeight="1" x14ac:dyDescent="0.2">
      <c r="A955" s="189" t="s">
        <v>1907</v>
      </c>
      <c r="B955" s="150" t="s">
        <v>1908</v>
      </c>
      <c r="C955" s="44" t="s">
        <v>1907</v>
      </c>
      <c r="D955" s="262">
        <v>0</v>
      </c>
      <c r="E955" s="262">
        <v>0</v>
      </c>
      <c r="F955" s="190" t="str">
        <f t="shared" si="17"/>
        <v>-</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0</v>
      </c>
      <c r="E965" s="262">
        <v>0</v>
      </c>
      <c r="F965" s="190" t="str">
        <f t="shared" si="17"/>
        <v>-</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12" workbookViewId="0">
      <selection activeCell="F17" sqref="A17:F17"/>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38000132.219999999</v>
      </c>
      <c r="E6" s="270">
        <f>E7+E68</f>
        <v>39110514.159999996</v>
      </c>
      <c r="F6" s="215">
        <f t="shared" ref="F6:F37" si="0">IF(D6&gt;0,IF(E6/D6&gt;=100,"&gt;&gt;100",E6/D6*100),"-")</f>
        <v>102.92204756965448</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35425899.149999999</v>
      </c>
      <c r="E7" s="271">
        <f>E8+E12+E51+E52+E56+E63</f>
        <v>36348102.399999999</v>
      </c>
      <c r="F7" s="60">
        <f t="shared" si="0"/>
        <v>102.60318939568822</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28238043.190000001</v>
      </c>
      <c r="E8" s="271">
        <f>E9+E10-E11</f>
        <v>27813043.190000001</v>
      </c>
      <c r="F8" s="60">
        <f t="shared" si="0"/>
        <v>98.494938203966953</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27608512.350000001</v>
      </c>
      <c r="E9" s="272">
        <v>27168512.350000001</v>
      </c>
      <c r="F9" s="60">
        <f t="shared" si="0"/>
        <v>98.406288631484344</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1106047.1100000001</v>
      </c>
      <c r="E10" s="272">
        <v>1121047.1100000001</v>
      </c>
      <c r="F10" s="60">
        <f t="shared" si="0"/>
        <v>101.35618093156991</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476516.27</v>
      </c>
      <c r="E11" s="272">
        <v>476516.27</v>
      </c>
      <c r="F11" s="60">
        <f t="shared" si="0"/>
        <v>100</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7156118.4900000012</v>
      </c>
      <c r="E12" s="271">
        <f>E13+E19+E29+E35+E41+E45</f>
        <v>8503321.7400000002</v>
      </c>
      <c r="F12" s="60">
        <f t="shared" si="0"/>
        <v>118.82589356063052</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6996164.870000001</v>
      </c>
      <c r="E13" s="271">
        <f>SUM(E14:E17)-E18</f>
        <v>8290564.1900000013</v>
      </c>
      <c r="F13" s="60">
        <f t="shared" si="0"/>
        <v>118.50155541002852</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1571153.75</v>
      </c>
      <c r="E15" s="272">
        <v>1571153.75</v>
      </c>
      <c r="F15" s="60">
        <f t="shared" si="0"/>
        <v>100</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395367.83</v>
      </c>
      <c r="E16" s="272">
        <v>395367.83</v>
      </c>
      <c r="F16" s="60">
        <f t="shared" si="0"/>
        <v>100</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7066974.4500000002</v>
      </c>
      <c r="E17" s="272">
        <v>8630358.9700000007</v>
      </c>
      <c r="F17" s="60">
        <f t="shared" si="0"/>
        <v>122.12240232451951</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2037331.16</v>
      </c>
      <c r="E18" s="272">
        <v>2306316.36</v>
      </c>
      <c r="F18" s="60">
        <f t="shared" si="0"/>
        <v>113.2028216757849</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128680.63</v>
      </c>
      <c r="E19" s="271">
        <f>SUM(E20:E27)-E28</f>
        <v>186183.61999999988</v>
      </c>
      <c r="F19" s="60">
        <f t="shared" si="0"/>
        <v>144.68659346787462</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117260.65</v>
      </c>
      <c r="E20" s="272">
        <v>123022.84</v>
      </c>
      <c r="F20" s="60">
        <f t="shared" si="0"/>
        <v>104.91400141479687</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4163.28</v>
      </c>
      <c r="E21" s="272">
        <v>4532.4799999999996</v>
      </c>
      <c r="F21" s="60">
        <f t="shared" si="0"/>
        <v>108.8680079168348</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4252.22</v>
      </c>
      <c r="E22" s="272">
        <v>7562.53</v>
      </c>
      <c r="F22" s="60">
        <f t="shared" si="0"/>
        <v>177.84898241389203</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0</v>
      </c>
      <c r="E24" s="272">
        <v>0</v>
      </c>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3346.61</v>
      </c>
      <c r="E25" s="272">
        <v>3346.61</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603981.75</v>
      </c>
      <c r="E26" s="272">
        <v>700959.08</v>
      </c>
      <c r="F26" s="60">
        <f t="shared" si="0"/>
        <v>116.05633448361642</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604323.88</v>
      </c>
      <c r="E28" s="272">
        <v>653239.92000000004</v>
      </c>
      <c r="F28" s="60">
        <f t="shared" si="0"/>
        <v>108.0943417294713</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10246.669999999998</v>
      </c>
      <c r="E29" s="271">
        <f>SUM(E30:E33)-E34</f>
        <v>7926.6699999999983</v>
      </c>
      <c r="F29" s="60">
        <f t="shared" si="0"/>
        <v>77.358497931523118</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34156.239999999998</v>
      </c>
      <c r="E30" s="272">
        <v>34156.239999999998</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23909.57</v>
      </c>
      <c r="E34" s="272">
        <v>26229.57</v>
      </c>
      <c r="F34" s="60">
        <f t="shared" si="0"/>
        <v>109.70322761973551</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21026.320000000007</v>
      </c>
      <c r="E45" s="271">
        <f>SUM(E46:E49)-E50</f>
        <v>18647.259999999951</v>
      </c>
      <c r="F45" s="60">
        <f t="shared" si="1"/>
        <v>88.68532391783225</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5039.82</v>
      </c>
      <c r="E46" s="272">
        <v>5039.82</v>
      </c>
      <c r="F46" s="60">
        <f t="shared" si="1"/>
        <v>100</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17178.259999999998</v>
      </c>
      <c r="E47" s="272">
        <v>17919.21</v>
      </c>
      <c r="F47" s="60">
        <f t="shared" si="1"/>
        <v>104.31330064861051</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0</v>
      </c>
      <c r="E48" s="272">
        <v>0</v>
      </c>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472599.97</v>
      </c>
      <c r="E49" s="272">
        <v>484959.79</v>
      </c>
      <c r="F49" s="60">
        <f t="shared" si="1"/>
        <v>102.61528158793578</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473791.73</v>
      </c>
      <c r="E50" s="272">
        <v>489271.56</v>
      </c>
      <c r="F50" s="60">
        <f t="shared" si="1"/>
        <v>103.2672224987971</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11372.07</v>
      </c>
      <c r="E54" s="272">
        <v>12091.24</v>
      </c>
      <c r="F54" s="60">
        <f t="shared" si="1"/>
        <v>106.32400257824652</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11372.07</v>
      </c>
      <c r="E55" s="272">
        <v>12091.24</v>
      </c>
      <c r="F55" s="60">
        <f t="shared" si="1"/>
        <v>106.32400257824652</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31737.47</v>
      </c>
      <c r="E56" s="271">
        <f>SUM(E57:E62)</f>
        <v>31737.47</v>
      </c>
      <c r="F56" s="60">
        <f t="shared" si="1"/>
        <v>100</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31737.47</v>
      </c>
      <c r="E57" s="272">
        <v>31737.47</v>
      </c>
      <c r="F57" s="60">
        <f t="shared" si="1"/>
        <v>100</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2574233.0700000003</v>
      </c>
      <c r="E68" s="271">
        <f>E69+E78+E87+E118+E134+E146+E164+E170</f>
        <v>2762411.76</v>
      </c>
      <c r="F68" s="60">
        <f t="shared" si="1"/>
        <v>107.31008750501366</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1539517.73</v>
      </c>
      <c r="E69" s="271">
        <f>+E70+E75+E76+E77</f>
        <v>1416340.49</v>
      </c>
      <c r="F69" s="60">
        <f t="shared" si="1"/>
        <v>91.998972301540178</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1539181.79</v>
      </c>
      <c r="E70" s="271">
        <f>SUM(E71:E74)</f>
        <v>1415966.21</v>
      </c>
      <c r="F70" s="60">
        <f t="shared" ref="F70:F101" si="2">IF(D70&gt;0,IF(E70/D70&gt;=100,"&gt;&gt;100",E70/D70*100),"-")</f>
        <v>91.994735072846723</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1539181.79</v>
      </c>
      <c r="E72" s="272">
        <v>1415966.21</v>
      </c>
      <c r="F72" s="60">
        <f t="shared" si="2"/>
        <v>91.994735072846723</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335.94</v>
      </c>
      <c r="E76" s="272">
        <v>374.28</v>
      </c>
      <c r="F76" s="60">
        <f t="shared" si="2"/>
        <v>111.41275227719234</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230.87</v>
      </c>
      <c r="E78" s="271">
        <f>E79+SUM(E82:E84)-E85+E86</f>
        <v>1191.1199999999999</v>
      </c>
      <c r="F78" s="60">
        <f t="shared" si="2"/>
        <v>515.92671200242557</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230.87</v>
      </c>
      <c r="E86" s="272">
        <v>1191.1199999999999</v>
      </c>
      <c r="F86" s="60">
        <f t="shared" si="2"/>
        <v>515.92671200242557</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491446.01</v>
      </c>
      <c r="E134" s="271">
        <f>E135+E142-E145</f>
        <v>491446.01</v>
      </c>
      <c r="F134" s="60">
        <f t="shared" ref="F134:F165" si="4">IF(D134&gt;0,IF(E134/D134&gt;=100,"&gt;&gt;100",E134/D134*100),"-")</f>
        <v>100</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491446.01</v>
      </c>
      <c r="E135" s="271">
        <f>SUM(E136:E141)</f>
        <v>491446.01</v>
      </c>
      <c r="F135" s="60">
        <f t="shared" si="4"/>
        <v>100</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491446.01</v>
      </c>
      <c r="E139" s="272">
        <v>491446.01</v>
      </c>
      <c r="F139" s="60">
        <f t="shared" si="4"/>
        <v>100</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402515.62999999989</v>
      </c>
      <c r="E146" s="271">
        <f>SUM(E147:E149)+SUM(E158:E162)-E163</f>
        <v>329413.96999999997</v>
      </c>
      <c r="F146" s="60">
        <f t="shared" si="4"/>
        <v>81.838802135459943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196074.77</v>
      </c>
      <c r="E147" s="272">
        <v>226230.13</v>
      </c>
      <c r="F147" s="60">
        <f t="shared" si="4"/>
        <v>115.37952078179157</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151368.60999999999</v>
      </c>
      <c r="E149" s="271">
        <f>SUM(E150:E157)</f>
        <v>0</v>
      </c>
      <c r="F149" s="60">
        <f t="shared" si="4"/>
        <v>0</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151368.60999999999</v>
      </c>
      <c r="E157" s="272">
        <v>0</v>
      </c>
      <c r="F157" s="60">
        <f t="shared" si="4"/>
        <v>0</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165012.81</v>
      </c>
      <c r="E158" s="272">
        <v>170889.25</v>
      </c>
      <c r="F158" s="60">
        <f t="shared" si="4"/>
        <v>103.56120230908135</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529285.9</v>
      </c>
      <c r="E159" s="272">
        <v>509588.61</v>
      </c>
      <c r="F159" s="60">
        <f t="shared" si="4"/>
        <v>96.27851601563539</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4423.46</v>
      </c>
      <c r="E160" s="272">
        <v>5118.07</v>
      </c>
      <c r="F160" s="60">
        <f t="shared" si="4"/>
        <v>115.70286608220712</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0</v>
      </c>
      <c r="E161" s="272">
        <v>0</v>
      </c>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643649.92000000004</v>
      </c>
      <c r="E163" s="272">
        <v>582412.09</v>
      </c>
      <c r="F163" s="60">
        <f t="shared" si="4"/>
        <v>90.485848269817225</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115209.47000000002</v>
      </c>
      <c r="E164" s="271">
        <f>SUM(E165:E168)-E169</f>
        <v>483405.48000000004</v>
      </c>
      <c r="F164" s="60">
        <f t="shared" si="4"/>
        <v>419.58832030040583</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123543.92</v>
      </c>
      <c r="E165" s="272">
        <v>522263.57</v>
      </c>
      <c r="F165" s="60">
        <f t="shared" si="4"/>
        <v>422.73514552557504</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48248.91</v>
      </c>
      <c r="E166" s="272">
        <v>39652.11</v>
      </c>
      <c r="F166" s="60">
        <f t="shared" ref="F166:F173" si="5">IF(D166&gt;0,IF(E166/D166&gt;=100,"&gt;&gt;100",E166/D166*100),"-")</f>
        <v>82.182395415772078</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56583.360000000001</v>
      </c>
      <c r="E169" s="272">
        <v>78510.2</v>
      </c>
      <c r="F169" s="60">
        <f t="shared" si="5"/>
        <v>138.75139263557341</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25313.360000000001</v>
      </c>
      <c r="E170" s="271">
        <f>SUM(E171:E173)</f>
        <v>40614.69</v>
      </c>
      <c r="F170" s="60">
        <f t="shared" si="5"/>
        <v>160.44764503803526</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25313.360000000001</v>
      </c>
      <c r="E171" s="272">
        <v>40614.69</v>
      </c>
      <c r="F171" s="60">
        <f t="shared" si="5"/>
        <v>160.44764503803526</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38000132.219999999</v>
      </c>
      <c r="E175" s="271">
        <f>E176+E237</f>
        <v>39110514.159999996</v>
      </c>
      <c r="F175" s="60">
        <f t="shared" ref="F175:F206" si="6">IF(D175&gt;0,IF(E175/D175&gt;=100,"&gt;&gt;100",E175/D175*100),"-")</f>
        <v>102.92204756965448</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337315.67</v>
      </c>
      <c r="E176" s="271">
        <f>E177+E189+E190+E206+E234</f>
        <v>154145.43000000002</v>
      </c>
      <c r="F176" s="60">
        <f t="shared" si="6"/>
        <v>45.697678379424246</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35</v>
      </c>
      <c r="B177" s="53" t="s">
        <v>2291</v>
      </c>
      <c r="C177" s="59" t="s">
        <v>35</v>
      </c>
      <c r="D177" s="271">
        <f>SUM(D178:D180)+SUM(D184:D188)</f>
        <v>276132.40000000002</v>
      </c>
      <c r="E177" s="271">
        <f>SUM(E178:E180)+SUM(E184:E188)</f>
        <v>113143.88</v>
      </c>
      <c r="F177" s="60">
        <f t="shared" si="6"/>
        <v>40.974503535260624</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2292</v>
      </c>
      <c r="B178" s="53" t="s">
        <v>2293</v>
      </c>
      <c r="C178" s="59" t="s">
        <v>2292</v>
      </c>
      <c r="D178" s="272">
        <v>24107.91</v>
      </c>
      <c r="E178" s="272">
        <v>38686.42</v>
      </c>
      <c r="F178" s="60">
        <f t="shared" si="6"/>
        <v>160.47189490918126</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2294</v>
      </c>
      <c r="B179" s="53" t="s">
        <v>2295</v>
      </c>
      <c r="C179" s="59" t="s">
        <v>2294</v>
      </c>
      <c r="D179" s="272">
        <v>143308.6</v>
      </c>
      <c r="E179" s="272">
        <v>61580.22</v>
      </c>
      <c r="F179" s="60">
        <f t="shared" si="6"/>
        <v>42.97035907126299</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2296</v>
      </c>
      <c r="B180" s="53" t="s">
        <v>2297</v>
      </c>
      <c r="C180" s="59" t="s">
        <v>2296</v>
      </c>
      <c r="D180" s="271">
        <f>SUM(D181:D183)</f>
        <v>120.61</v>
      </c>
      <c r="E180" s="271">
        <f>SUM(E181:E183)</f>
        <v>74.55</v>
      </c>
      <c r="F180" s="60">
        <f t="shared" si="6"/>
        <v>61.810795124782359</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2298</v>
      </c>
      <c r="B181" s="53" t="s">
        <v>2299</v>
      </c>
      <c r="C181" s="59" t="s">
        <v>2298</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2300</v>
      </c>
      <c r="B182" s="53" t="s">
        <v>2301</v>
      </c>
      <c r="C182" s="59" t="s">
        <v>2300</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2302</v>
      </c>
      <c r="B183" s="53" t="s">
        <v>2303</v>
      </c>
      <c r="C183" s="59" t="s">
        <v>2302</v>
      </c>
      <c r="D183" s="272">
        <v>120.61</v>
      </c>
      <c r="E183" s="272">
        <v>74.55</v>
      </c>
      <c r="F183" s="60">
        <f t="shared" si="6"/>
        <v>61.810795124782359</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2304</v>
      </c>
      <c r="B184" s="53" t="s">
        <v>2305</v>
      </c>
      <c r="C184" s="59" t="s">
        <v>2304</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2306</v>
      </c>
      <c r="B185" s="53" t="s">
        <v>2307</v>
      </c>
      <c r="C185" s="59" t="s">
        <v>2306</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2308</v>
      </c>
      <c r="B186" s="53" t="s">
        <v>2309</v>
      </c>
      <c r="C186" s="59" t="s">
        <v>2308</v>
      </c>
      <c r="D186" s="272">
        <v>491.66</v>
      </c>
      <c r="E186" s="272">
        <v>0</v>
      </c>
      <c r="F186" s="60">
        <f t="shared" si="6"/>
        <v>0</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2310</v>
      </c>
      <c r="B187" s="53" t="s">
        <v>2311</v>
      </c>
      <c r="C187" s="59" t="s">
        <v>2310</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2312</v>
      </c>
      <c r="B188" s="53" t="s">
        <v>2313</v>
      </c>
      <c r="C188" s="59" t="s">
        <v>2312</v>
      </c>
      <c r="D188" s="272">
        <v>108103.62</v>
      </c>
      <c r="E188" s="272">
        <v>12802.69</v>
      </c>
      <c r="F188" s="60">
        <f t="shared" si="6"/>
        <v>11.842979911311019</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2314</v>
      </c>
      <c r="B189" s="53" t="s">
        <v>2315</v>
      </c>
      <c r="C189" s="59" t="s">
        <v>2314</v>
      </c>
      <c r="D189" s="272">
        <v>54389.79</v>
      </c>
      <c r="E189" s="272">
        <v>20578.599999999999</v>
      </c>
      <c r="F189" s="60">
        <f t="shared" si="6"/>
        <v>37.835409917927606</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2316</v>
      </c>
      <c r="B190" s="53" t="s">
        <v>2317</v>
      </c>
      <c r="C190" s="59" t="s">
        <v>2316</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2318</v>
      </c>
      <c r="C191" s="59" t="s">
        <v>2319</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2320</v>
      </c>
      <c r="B192" s="53" t="s">
        <v>2321</v>
      </c>
      <c r="C192" s="59" t="s">
        <v>2320</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2322</v>
      </c>
      <c r="B193" s="53" t="s">
        <v>2323</v>
      </c>
      <c r="C193" s="59" t="s">
        <v>2322</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2324</v>
      </c>
      <c r="B194" s="53" t="s">
        <v>2325</v>
      </c>
      <c r="C194" s="59" t="s">
        <v>2324</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2326</v>
      </c>
      <c r="B195" s="53" t="s">
        <v>2327</v>
      </c>
      <c r="C195" s="59" t="s">
        <v>2326</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2328</v>
      </c>
      <c r="B196" s="53" t="s">
        <v>2329</v>
      </c>
      <c r="C196" s="59" t="s">
        <v>2328</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2330</v>
      </c>
      <c r="B197" s="53" t="s">
        <v>2331</v>
      </c>
      <c r="C197" s="59" t="s">
        <v>2330</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2332</v>
      </c>
      <c r="C198" s="59" t="s">
        <v>2333</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2334</v>
      </c>
      <c r="B199" s="53" t="s">
        <v>2321</v>
      </c>
      <c r="C199" s="59" t="s">
        <v>2334</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2335</v>
      </c>
      <c r="B200" s="53" t="s">
        <v>2323</v>
      </c>
      <c r="C200" s="59" t="s">
        <v>2335</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2336</v>
      </c>
      <c r="B201" s="53" t="s">
        <v>2325</v>
      </c>
      <c r="C201" s="59" t="s">
        <v>2336</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2337</v>
      </c>
      <c r="B202" s="53" t="s">
        <v>2327</v>
      </c>
      <c r="C202" s="59" t="s">
        <v>2337</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2338</v>
      </c>
      <c r="B203" s="53" t="s">
        <v>2329</v>
      </c>
      <c r="C203" s="59" t="s">
        <v>2338</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2339</v>
      </c>
      <c r="B204" s="53" t="s">
        <v>2331</v>
      </c>
      <c r="C204" s="59" t="s">
        <v>2339</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2340</v>
      </c>
      <c r="B205" s="53" t="s">
        <v>2341</v>
      </c>
      <c r="C205" s="59" t="s">
        <v>2340</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2342</v>
      </c>
      <c r="B206" s="53" t="s">
        <v>2343</v>
      </c>
      <c r="C206" s="59" t="s">
        <v>2342</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2344</v>
      </c>
      <c r="C207" s="59" t="s">
        <v>2345</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2346</v>
      </c>
      <c r="B208" s="53" t="s">
        <v>2347</v>
      </c>
      <c r="C208" s="59" t="s">
        <v>2346</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2348</v>
      </c>
      <c r="B209" s="53" t="s">
        <v>2349</v>
      </c>
      <c r="C209" s="59" t="s">
        <v>2348</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2350</v>
      </c>
      <c r="B210" s="53" t="s">
        <v>2351</v>
      </c>
      <c r="C210" s="59" t="s">
        <v>2350</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2352</v>
      </c>
      <c r="B211" s="53" t="s">
        <v>2353</v>
      </c>
      <c r="C211" s="59" t="s">
        <v>2352</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2354</v>
      </c>
      <c r="B212" s="53" t="s">
        <v>2355</v>
      </c>
      <c r="C212" s="59" t="s">
        <v>2354</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2356</v>
      </c>
      <c r="B213" s="53" t="s">
        <v>2357</v>
      </c>
      <c r="C213" s="59" t="s">
        <v>2356</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2358</v>
      </c>
      <c r="B214" s="53" t="s">
        <v>2359</v>
      </c>
      <c r="C214" s="59" t="s">
        <v>2358</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2360</v>
      </c>
      <c r="B215" s="53" t="s">
        <v>2361</v>
      </c>
      <c r="C215" s="59" t="s">
        <v>2360</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2362</v>
      </c>
      <c r="B216" s="53" t="s">
        <v>2363</v>
      </c>
      <c r="C216" s="59" t="s">
        <v>2362</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2364</v>
      </c>
      <c r="B217" s="53" t="s">
        <v>2365</v>
      </c>
      <c r="C217" s="59" t="s">
        <v>2364</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2366</v>
      </c>
      <c r="B218" s="53" t="s">
        <v>2367</v>
      </c>
      <c r="C218" s="59" t="s">
        <v>2366</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2368</v>
      </c>
      <c r="B219" s="53" t="s">
        <v>2369</v>
      </c>
      <c r="C219" s="59" t="s">
        <v>2368</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2370</v>
      </c>
      <c r="B220" s="53" t="s">
        <v>2371</v>
      </c>
      <c r="C220" s="59" t="s">
        <v>2370</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2372</v>
      </c>
      <c r="B221" s="53" t="s">
        <v>2373</v>
      </c>
      <c r="C221" s="59" t="s">
        <v>2372</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2374</v>
      </c>
      <c r="B222" s="53" t="s">
        <v>2375</v>
      </c>
      <c r="C222" s="59" t="s">
        <v>2374</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2376</v>
      </c>
      <c r="B223" s="122" t="s">
        <v>2377</v>
      </c>
      <c r="C223" s="59" t="s">
        <v>2376</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2378</v>
      </c>
      <c r="C224" s="59" t="s">
        <v>2379</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2380</v>
      </c>
      <c r="B225" s="53" t="s">
        <v>2381</v>
      </c>
      <c r="C225" s="59" t="s">
        <v>2380</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2382</v>
      </c>
      <c r="B226" s="53" t="s">
        <v>2383</v>
      </c>
      <c r="C226" s="59" t="s">
        <v>2382</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2384</v>
      </c>
      <c r="B227" s="53" t="s">
        <v>2385</v>
      </c>
      <c r="C227" s="59" t="s">
        <v>2384</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2386</v>
      </c>
      <c r="B228" s="53" t="s">
        <v>2387</v>
      </c>
      <c r="C228" s="59" t="s">
        <v>2386</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2388</v>
      </c>
      <c r="B229" s="53" t="s">
        <v>2389</v>
      </c>
      <c r="C229" s="59" t="s">
        <v>2388</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2390</v>
      </c>
      <c r="B230" s="53" t="s">
        <v>2391</v>
      </c>
      <c r="C230" s="59" t="s">
        <v>2390</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2392</v>
      </c>
      <c r="B231" s="53" t="s">
        <v>2393</v>
      </c>
      <c r="C231" s="59" t="s">
        <v>2392</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2394</v>
      </c>
      <c r="B232" s="53" t="s">
        <v>2395</v>
      </c>
      <c r="C232" s="59" t="s">
        <v>2394</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2396</v>
      </c>
      <c r="B233" s="53" t="s">
        <v>2397</v>
      </c>
      <c r="C233" s="59" t="s">
        <v>2396</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2398</v>
      </c>
      <c r="B234" s="53" t="s">
        <v>2399</v>
      </c>
      <c r="C234" s="59" t="s">
        <v>2398</v>
      </c>
      <c r="D234" s="271">
        <f>SUM(D235:D236)</f>
        <v>6793.48</v>
      </c>
      <c r="E234" s="271">
        <f>SUM(E235:E236)</f>
        <v>20422.95</v>
      </c>
      <c r="F234" s="60">
        <f t="shared" si="7"/>
        <v>300.6257470398088</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2400</v>
      </c>
      <c r="B235" s="53" t="s">
        <v>2401</v>
      </c>
      <c r="C235" s="59" t="s">
        <v>2400</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2402</v>
      </c>
      <c r="B236" s="53" t="s">
        <v>2403</v>
      </c>
      <c r="C236" s="59" t="s">
        <v>2402</v>
      </c>
      <c r="D236" s="272">
        <v>6793.48</v>
      </c>
      <c r="E236" s="272">
        <v>20422.95</v>
      </c>
      <c r="F236" s="60">
        <f t="shared" si="7"/>
        <v>300.6257470398088</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2404</v>
      </c>
      <c r="B237" s="53" t="s">
        <v>2405</v>
      </c>
      <c r="C237" s="59" t="s">
        <v>2404</v>
      </c>
      <c r="D237" s="271">
        <f>+D238+D245-D254+SUM(D255:D257)</f>
        <v>37662816.549999997</v>
      </c>
      <c r="E237" s="271">
        <f>+E238+E245-E254+SUM(E255:E257)</f>
        <v>38956368.729999997</v>
      </c>
      <c r="F237" s="60">
        <f t="shared" si="7"/>
        <v>103.43456039269586</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2406</v>
      </c>
      <c r="B238" s="53" t="s">
        <v>2407</v>
      </c>
      <c r="C238" s="59" t="s">
        <v>2406</v>
      </c>
      <c r="D238" s="271">
        <f>D239-D242</f>
        <v>35917345.159999996</v>
      </c>
      <c r="E238" s="271">
        <f>E239-E242</f>
        <v>36839548.409999996</v>
      </c>
      <c r="F238" s="60">
        <f t="shared" si="7"/>
        <v>102.56757075416316</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2408</v>
      </c>
      <c r="B239" s="53" t="s">
        <v>2409</v>
      </c>
      <c r="C239" s="59" t="s">
        <v>2408</v>
      </c>
      <c r="D239" s="271">
        <f>SUM(D240:D241)</f>
        <v>35917345.159999996</v>
      </c>
      <c r="E239" s="271">
        <f>SUM(E240:E241)</f>
        <v>36839548.409999996</v>
      </c>
      <c r="F239" s="60">
        <f t="shared" ref="F239:F260" si="8">IF(D239&gt;0,IF(E239/D239&gt;=100,"&gt;&gt;100",E239/D239*100),"-")</f>
        <v>102.56757075416316</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2410</v>
      </c>
      <c r="B240" s="53" t="s">
        <v>2411</v>
      </c>
      <c r="C240" s="59" t="s">
        <v>2410</v>
      </c>
      <c r="D240" s="272">
        <v>35425899.149999999</v>
      </c>
      <c r="E240" s="272">
        <v>36348102.399999999</v>
      </c>
      <c r="F240" s="60">
        <f t="shared" si="8"/>
        <v>102.60318939568822</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2412</v>
      </c>
      <c r="B241" s="53" t="s">
        <v>2413</v>
      </c>
      <c r="C241" s="59" t="s">
        <v>2412</v>
      </c>
      <c r="D241" s="272">
        <v>491446.01</v>
      </c>
      <c r="E241" s="272">
        <v>491446.01</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2414</v>
      </c>
      <c r="B242" s="53" t="s">
        <v>2415</v>
      </c>
      <c r="C242" s="59" t="s">
        <v>2414</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2416</v>
      </c>
      <c r="B243" s="53" t="s">
        <v>2417</v>
      </c>
      <c r="C243" s="59" t="s">
        <v>2416</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2418</v>
      </c>
      <c r="B244" s="53" t="s">
        <v>2419</v>
      </c>
      <c r="C244" s="59" t="s">
        <v>2418</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2420</v>
      </c>
      <c r="B245" s="53" t="s">
        <v>2421</v>
      </c>
      <c r="C245" s="59" t="s">
        <v>2420</v>
      </c>
      <c r="D245" s="271">
        <f>D246-D250</f>
        <v>1225757.2199999997</v>
      </c>
      <c r="E245" s="271">
        <f>E246-E250</f>
        <v>1302841.7</v>
      </c>
      <c r="F245" s="60">
        <f t="shared" si="8"/>
        <v>106.28872330851947</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2422</v>
      </c>
      <c r="B246" s="53" t="s">
        <v>2423</v>
      </c>
      <c r="C246" s="59" t="s">
        <v>2422</v>
      </c>
      <c r="D246" s="271">
        <f>SUM(D247:D249)</f>
        <v>1819034.65</v>
      </c>
      <c r="E246" s="271">
        <f>SUM(E247:E249)</f>
        <v>2482963.71</v>
      </c>
      <c r="F246" s="60">
        <f t="shared" si="8"/>
        <v>136.49897818054208</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2424</v>
      </c>
      <c r="C247" s="59" t="s">
        <v>623</v>
      </c>
      <c r="D247" s="272">
        <v>1819034.65</v>
      </c>
      <c r="E247" s="272">
        <v>2482963.71</v>
      </c>
      <c r="F247" s="60">
        <f t="shared" si="8"/>
        <v>136.49897818054208</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2425</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2426</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2427</v>
      </c>
      <c r="B250" s="53" t="s">
        <v>2428</v>
      </c>
      <c r="C250" s="59" t="s">
        <v>2427</v>
      </c>
      <c r="D250" s="271">
        <f>SUM(D251:D253)</f>
        <v>593277.43000000005</v>
      </c>
      <c r="E250" s="271">
        <f>SUM(E251:E253)</f>
        <v>1180122.01</v>
      </c>
      <c r="F250" s="60">
        <f t="shared" si="8"/>
        <v>198.91570963688943</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2429</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2430</v>
      </c>
      <c r="C252" s="59" t="s">
        <v>825</v>
      </c>
      <c r="D252" s="272">
        <v>593277.43000000005</v>
      </c>
      <c r="E252" s="272">
        <v>1180122.01</v>
      </c>
      <c r="F252" s="60">
        <f t="shared" si="8"/>
        <v>198.91570963688943</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2431</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2432</v>
      </c>
      <c r="B254" s="53" t="s">
        <v>2433</v>
      </c>
      <c r="C254" s="59" t="s">
        <v>2432</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2434</v>
      </c>
      <c r="C255" s="59" t="s">
        <v>627</v>
      </c>
      <c r="D255" s="272">
        <v>404504.7</v>
      </c>
      <c r="E255" s="272">
        <v>330573.14</v>
      </c>
      <c r="F255" s="60">
        <f t="shared" si="8"/>
        <v>81.72294166174089</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2435</v>
      </c>
      <c r="C256" s="59" t="s">
        <v>827</v>
      </c>
      <c r="D256" s="272">
        <v>115209.47</v>
      </c>
      <c r="E256" s="272">
        <v>483405.48</v>
      </c>
      <c r="F256" s="60">
        <f t="shared" si="8"/>
        <v>419.58832030040583</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2436</v>
      </c>
      <c r="B257" s="53" t="s">
        <v>2437</v>
      </c>
      <c r="C257" s="59" t="s">
        <v>2436</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2438</v>
      </c>
      <c r="B258" s="53" t="s">
        <v>2439</v>
      </c>
      <c r="C258" s="59" t="s">
        <v>2438</v>
      </c>
      <c r="D258" s="271">
        <f>+D259-D260</f>
        <v>0</v>
      </c>
      <c r="E258" s="271">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2440</v>
      </c>
      <c r="B259" s="53" t="s">
        <v>2441</v>
      </c>
      <c r="C259" s="59" t="s">
        <v>2440</v>
      </c>
      <c r="D259" s="271">
        <f>D260</f>
        <v>1678927.96</v>
      </c>
      <c r="E259" s="271">
        <f>E260</f>
        <v>2014673.78</v>
      </c>
      <c r="F259" s="60">
        <f t="shared" si="8"/>
        <v>119.99763110741215</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2442</v>
      </c>
      <c r="B260" s="63" t="s">
        <v>2443</v>
      </c>
      <c r="C260" s="59" t="s">
        <v>2442</v>
      </c>
      <c r="D260" s="273">
        <v>1678927.96</v>
      </c>
      <c r="E260" s="273">
        <v>2014673.78</v>
      </c>
      <c r="F260" s="64">
        <f t="shared" si="8"/>
        <v>119.99763110741215</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2444</v>
      </c>
      <c r="B262" s="53" t="s">
        <v>2445</v>
      </c>
      <c r="C262" s="59" t="s">
        <v>2446</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2444</v>
      </c>
      <c r="B263" s="53" t="s">
        <v>2447</v>
      </c>
      <c r="C263" s="59" t="s">
        <v>2448</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2449</v>
      </c>
      <c r="B264" s="53" t="s">
        <v>2450</v>
      </c>
      <c r="C264" s="59" t="s">
        <v>2451</v>
      </c>
      <c r="D264" s="272">
        <v>888951.34</v>
      </c>
      <c r="E264" s="272">
        <v>876714.22</v>
      </c>
      <c r="F264" s="60">
        <f t="shared" si="9"/>
        <v>98.623420715019122</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2449</v>
      </c>
      <c r="B265" s="53" t="s">
        <v>2452</v>
      </c>
      <c r="C265" s="59" t="s">
        <v>2453</v>
      </c>
      <c r="D265" s="272">
        <v>157214.21</v>
      </c>
      <c r="E265" s="272">
        <v>35111.839999999997</v>
      </c>
      <c r="F265" s="60">
        <f t="shared" si="9"/>
        <v>22.333757234794486</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2454</v>
      </c>
      <c r="B266" s="53" t="s">
        <v>2455</v>
      </c>
      <c r="C266" s="59" t="s">
        <v>2456</v>
      </c>
      <c r="D266" s="272">
        <v>105338.04</v>
      </c>
      <c r="E266" s="272">
        <v>102946.65</v>
      </c>
      <c r="F266" s="60">
        <f t="shared" si="9"/>
        <v>97.729794478803669</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2454</v>
      </c>
      <c r="B267" s="53" t="s">
        <v>2457</v>
      </c>
      <c r="C267" s="59" t="s">
        <v>2458</v>
      </c>
      <c r="D267" s="272">
        <v>66454.789999999994</v>
      </c>
      <c r="E267" s="272">
        <v>458969.03</v>
      </c>
      <c r="F267" s="60">
        <f t="shared" si="9"/>
        <v>690.64852962442603</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2459</v>
      </c>
      <c r="B268" s="53" t="s">
        <v>2460</v>
      </c>
      <c r="C268" s="59" t="s">
        <v>2459</v>
      </c>
      <c r="D268" s="272">
        <v>138.46</v>
      </c>
      <c r="E268" s="272">
        <v>1191.1199999999999</v>
      </c>
      <c r="F268" s="60">
        <f t="shared" si="9"/>
        <v>860.26289180990898</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2461</v>
      </c>
      <c r="B269" s="53" t="s">
        <v>2462</v>
      </c>
      <c r="C269" s="59" t="s">
        <v>2461</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2463</v>
      </c>
      <c r="B270" s="53" t="s">
        <v>2464</v>
      </c>
      <c r="C270" s="59" t="s">
        <v>2463</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2465</v>
      </c>
      <c r="B271" s="53" t="s">
        <v>2466</v>
      </c>
      <c r="C271" s="59" t="s">
        <v>2465</v>
      </c>
      <c r="D271" s="272">
        <v>92.41</v>
      </c>
      <c r="E271" s="272">
        <v>0</v>
      </c>
      <c r="F271" s="60">
        <f t="shared" si="9"/>
        <v>0</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2467</v>
      </c>
      <c r="B272" s="53" t="s">
        <v>2468</v>
      </c>
      <c r="C272" s="59" t="s">
        <v>2467</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2469</v>
      </c>
      <c r="B273" s="53" t="s">
        <v>2470</v>
      </c>
      <c r="C273" s="59" t="s">
        <v>2469</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2471</v>
      </c>
      <c r="B274" s="53" t="s">
        <v>2472</v>
      </c>
      <c r="C274" s="59" t="s">
        <v>2471</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2473</v>
      </c>
      <c r="B275" s="53" t="s">
        <v>2474</v>
      </c>
      <c r="C275" s="59" t="s">
        <v>2473</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2475</v>
      </c>
      <c r="B276" s="53" t="s">
        <v>2476</v>
      </c>
      <c r="C276" s="59" t="s">
        <v>2475</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2477</v>
      </c>
      <c r="B277" s="53" t="s">
        <v>2478</v>
      </c>
      <c r="C277" s="59" t="s">
        <v>2477</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2479</v>
      </c>
      <c r="B278" s="53" t="s">
        <v>2480</v>
      </c>
      <c r="C278" s="59" t="s">
        <v>2479</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2481</v>
      </c>
      <c r="B279" s="53" t="s">
        <v>2482</v>
      </c>
      <c r="C279" s="59" t="s">
        <v>2481</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2483</v>
      </c>
      <c r="B280" s="53" t="s">
        <v>2484</v>
      </c>
      <c r="C280" s="59" t="s">
        <v>2483</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2485</v>
      </c>
      <c r="B281" s="53" t="s">
        <v>2486</v>
      </c>
      <c r="C281" s="59" t="s">
        <v>2485</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2487</v>
      </c>
      <c r="B282" s="53" t="s">
        <v>2488</v>
      </c>
      <c r="C282" s="59" t="s">
        <v>2487</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2489</v>
      </c>
      <c r="B283" s="53" t="s">
        <v>2490</v>
      </c>
      <c r="C283" s="59" t="s">
        <v>2489</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2491</v>
      </c>
      <c r="B284" s="53" t="s">
        <v>2492</v>
      </c>
      <c r="C284" s="59" t="s">
        <v>2491</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2493</v>
      </c>
      <c r="B285" s="53" t="s">
        <v>2494</v>
      </c>
      <c r="C285" s="59" t="s">
        <v>2493</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2495</v>
      </c>
      <c r="B286" s="53" t="s">
        <v>2496</v>
      </c>
      <c r="C286" s="59" t="s">
        <v>2495</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2497</v>
      </c>
      <c r="B287" s="53" t="s">
        <v>2498</v>
      </c>
      <c r="C287" s="59" t="s">
        <v>2499</v>
      </c>
      <c r="D287" s="272">
        <v>17559.63</v>
      </c>
      <c r="E287" s="272">
        <v>4180.24</v>
      </c>
      <c r="F287" s="60">
        <f t="shared" si="9"/>
        <v>23.805968576786636</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2497</v>
      </c>
      <c r="B288" s="53" t="s">
        <v>2500</v>
      </c>
      <c r="C288" s="59" t="s">
        <v>2501</v>
      </c>
      <c r="D288" s="272">
        <v>258572.77</v>
      </c>
      <c r="E288" s="272">
        <v>108963.64</v>
      </c>
      <c r="F288" s="60">
        <f t="shared" si="9"/>
        <v>42.140415636186283</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2502</v>
      </c>
      <c r="B289" s="53" t="s">
        <v>2503</v>
      </c>
      <c r="C289" s="59" t="s">
        <v>2504</v>
      </c>
      <c r="D289" s="272">
        <v>2104.9899999999998</v>
      </c>
      <c r="E289" s="272">
        <v>2105.06</v>
      </c>
      <c r="F289" s="60">
        <f t="shared" si="9"/>
        <v>100.00332543147475</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2502</v>
      </c>
      <c r="B290" s="53" t="s">
        <v>2505</v>
      </c>
      <c r="C290" s="59" t="s">
        <v>2506</v>
      </c>
      <c r="D290" s="272">
        <v>52284.800000000003</v>
      </c>
      <c r="E290" s="272">
        <v>18473.54</v>
      </c>
      <c r="F290" s="60">
        <f t="shared" si="9"/>
        <v>35.332524940326827</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2507</v>
      </c>
      <c r="B291" s="53" t="s">
        <v>2508</v>
      </c>
      <c r="C291" s="59" t="s">
        <v>2509</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2507</v>
      </c>
      <c r="B292" s="53" t="s">
        <v>2510</v>
      </c>
      <c r="C292" s="59" t="s">
        <v>2511</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2512</v>
      </c>
      <c r="B293" s="53" t="s">
        <v>2513</v>
      </c>
      <c r="C293" s="59" t="s">
        <v>2514</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2512</v>
      </c>
      <c r="B294" s="53" t="s">
        <v>2515</v>
      </c>
      <c r="C294" s="59" t="s">
        <v>2516</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2517</v>
      </c>
      <c r="B295" s="122" t="s">
        <v>2518</v>
      </c>
      <c r="C295" s="59" t="s">
        <v>2517</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2519</v>
      </c>
      <c r="B296" s="122" t="s">
        <v>2520</v>
      </c>
      <c r="C296" s="59" t="s">
        <v>2519</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2521</v>
      </c>
      <c r="B297" s="122" t="s">
        <v>2522</v>
      </c>
      <c r="C297" s="59" t="s">
        <v>2521</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2523</v>
      </c>
      <c r="B298" s="122" t="s">
        <v>2524</v>
      </c>
      <c r="C298" s="59" t="s">
        <v>2523</v>
      </c>
      <c r="D298" s="272">
        <v>2934.5</v>
      </c>
      <c r="E298" s="272">
        <v>2934.5</v>
      </c>
      <c r="F298" s="60">
        <f t="shared" si="10"/>
        <v>100</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2525</v>
      </c>
      <c r="B299" s="122" t="s">
        <v>2526</v>
      </c>
      <c r="C299" s="59" t="s">
        <v>2525</v>
      </c>
      <c r="D299" s="272">
        <v>16366.36</v>
      </c>
      <c r="E299" s="272">
        <v>531.11</v>
      </c>
      <c r="F299" s="60">
        <f t="shared" si="10"/>
        <v>3.2451320880146834</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2527</v>
      </c>
      <c r="B300" s="122" t="s">
        <v>2528</v>
      </c>
      <c r="C300" s="59" t="s">
        <v>2527</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2529</v>
      </c>
      <c r="B301" s="122" t="s">
        <v>2530</v>
      </c>
      <c r="C301" s="59" t="s">
        <v>2529</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2531</v>
      </c>
      <c r="B302" s="122" t="s">
        <v>2532</v>
      </c>
      <c r="C302" s="59" t="s">
        <v>2531</v>
      </c>
      <c r="D302" s="272">
        <v>0</v>
      </c>
      <c r="E302" s="272">
        <v>0</v>
      </c>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2533</v>
      </c>
      <c r="B303" s="122" t="s">
        <v>2534</v>
      </c>
      <c r="C303" s="59" t="s">
        <v>2533</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2535</v>
      </c>
      <c r="B304" s="122" t="s">
        <v>2536</v>
      </c>
      <c r="C304" s="59" t="s">
        <v>2535</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2537</v>
      </c>
      <c r="B305" s="122" t="s">
        <v>2538</v>
      </c>
      <c r="C305" s="59" t="s">
        <v>2537</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2539</v>
      </c>
      <c r="B307" s="122" t="s">
        <v>2540</v>
      </c>
      <c r="C307" s="59" t="s">
        <v>2539</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2541</v>
      </c>
      <c r="B308" s="122" t="s">
        <v>2542</v>
      </c>
      <c r="C308" s="59" t="s">
        <v>2541</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2543</v>
      </c>
      <c r="B309" s="122" t="s">
        <v>2544</v>
      </c>
      <c r="C309" s="59" t="s">
        <v>2543</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2545</v>
      </c>
      <c r="B310" s="122" t="s">
        <v>2546</v>
      </c>
      <c r="C310" s="59" t="s">
        <v>2545</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2547</v>
      </c>
      <c r="B311" s="122" t="s">
        <v>2548</v>
      </c>
      <c r="C311" s="59" t="s">
        <v>2547</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2549</v>
      </c>
      <c r="B315" s="122" t="s">
        <v>2550</v>
      </c>
      <c r="C315" s="59" t="s">
        <v>2549</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2551</v>
      </c>
      <c r="B316" s="122" t="s">
        <v>2552</v>
      </c>
      <c r="C316" s="59" t="s">
        <v>2551</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2553</v>
      </c>
      <c r="B318" s="122" t="s">
        <v>2554</v>
      </c>
      <c r="C318" s="59" t="s">
        <v>2553</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2555</v>
      </c>
      <c r="B320" s="122" t="s">
        <v>2556</v>
      </c>
      <c r="C320" s="59" t="s">
        <v>2555</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2557</v>
      </c>
      <c r="B321" s="122" t="s">
        <v>2558</v>
      </c>
      <c r="C321" s="59" t="s">
        <v>2557</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2559</v>
      </c>
      <c r="B322" s="124" t="s">
        <v>2560</v>
      </c>
      <c r="C322" s="67" t="s">
        <v>2559</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I134" sqref="I134"/>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2561</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2562</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2563</v>
      </c>
      <c r="C5" s="87" t="s">
        <v>1993</v>
      </c>
      <c r="D5" s="277">
        <f>D6+D10+D13+SUM(D17:D21)</f>
        <v>354857.33</v>
      </c>
      <c r="E5" s="277">
        <f>E6+E10+E13+SUM(E17:E21)</f>
        <v>474947.69</v>
      </c>
      <c r="F5" s="216">
        <f t="shared" ref="F5:F36" si="0">IF(D5&gt;0,IF(E5/D5&gt;=100,"&gt;&gt;100",E5/D5*100),"-")</f>
        <v>133.84187104152534</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2564</v>
      </c>
      <c r="C6" s="88" t="s">
        <v>1995</v>
      </c>
      <c r="D6" s="278">
        <f>SUM(D7:D9)</f>
        <v>354857.33</v>
      </c>
      <c r="E6" s="278">
        <f>SUM(E7:E9)</f>
        <v>474947.69</v>
      </c>
      <c r="F6" s="208">
        <f t="shared" si="0"/>
        <v>133.84187104152534</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2565</v>
      </c>
      <c r="B7" s="150" t="s">
        <v>2566</v>
      </c>
      <c r="C7" s="88" t="s">
        <v>2565</v>
      </c>
      <c r="D7" s="276">
        <v>338340.71</v>
      </c>
      <c r="E7" s="276">
        <v>446970.98</v>
      </c>
      <c r="F7" s="208">
        <f t="shared" si="0"/>
        <v>132.10676894305743</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2567</v>
      </c>
      <c r="B8" s="150" t="s">
        <v>2568</v>
      </c>
      <c r="C8" s="88" t="s">
        <v>2567</v>
      </c>
      <c r="D8" s="276">
        <v>16516.62</v>
      </c>
      <c r="E8" s="276">
        <v>27976.71</v>
      </c>
      <c r="F8" s="208">
        <f t="shared" si="0"/>
        <v>169.38520108835829</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2569</v>
      </c>
      <c r="B9" s="150" t="s">
        <v>2570</v>
      </c>
      <c r="C9" s="88" t="s">
        <v>2569</v>
      </c>
      <c r="D9" s="276">
        <v>0</v>
      </c>
      <c r="E9" s="276">
        <v>0</v>
      </c>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2571</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2572</v>
      </c>
      <c r="B11" s="150" t="s">
        <v>2573</v>
      </c>
      <c r="C11" s="88" t="s">
        <v>2572</v>
      </c>
      <c r="D11" s="276">
        <v>0</v>
      </c>
      <c r="E11" s="276">
        <v>0</v>
      </c>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2574</v>
      </c>
      <c r="B12" s="150" t="s">
        <v>2575</v>
      </c>
      <c r="C12" s="88" t="s">
        <v>2574</v>
      </c>
      <c r="D12" s="276">
        <v>0</v>
      </c>
      <c r="E12" s="276">
        <v>0</v>
      </c>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2576</v>
      </c>
      <c r="B13" s="150" t="s">
        <v>2577</v>
      </c>
      <c r="C13" s="88" t="s">
        <v>2576</v>
      </c>
      <c r="D13" s="278">
        <f>SUM(D14:D16)</f>
        <v>0</v>
      </c>
      <c r="E13" s="278">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2578</v>
      </c>
      <c r="B14" s="150" t="s">
        <v>2579</v>
      </c>
      <c r="C14" s="88" t="s">
        <v>2578</v>
      </c>
      <c r="D14" s="276">
        <v>0</v>
      </c>
      <c r="E14" s="276">
        <v>0</v>
      </c>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2580</v>
      </c>
      <c r="B15" s="150" t="s">
        <v>2581</v>
      </c>
      <c r="C15" s="88" t="s">
        <v>2580</v>
      </c>
      <c r="D15" s="276">
        <v>0</v>
      </c>
      <c r="E15" s="276">
        <v>0</v>
      </c>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2582</v>
      </c>
      <c r="B16" s="150" t="s">
        <v>2583</v>
      </c>
      <c r="C16" s="88" t="s">
        <v>2582</v>
      </c>
      <c r="D16" s="276">
        <v>0</v>
      </c>
      <c r="E16" s="276">
        <v>0</v>
      </c>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2584</v>
      </c>
      <c r="B17" s="150" t="s">
        <v>2585</v>
      </c>
      <c r="C17" s="88" t="s">
        <v>2584</v>
      </c>
      <c r="D17" s="276">
        <v>0</v>
      </c>
      <c r="E17" s="276">
        <v>0</v>
      </c>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2586</v>
      </c>
      <c r="B18" s="150" t="s">
        <v>2587</v>
      </c>
      <c r="C18" s="88" t="s">
        <v>2586</v>
      </c>
      <c r="D18" s="276">
        <v>0</v>
      </c>
      <c r="E18" s="276">
        <v>0</v>
      </c>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2588</v>
      </c>
      <c r="B19" s="150" t="s">
        <v>2589</v>
      </c>
      <c r="C19" s="88" t="s">
        <v>2588</v>
      </c>
      <c r="D19" s="276">
        <v>0</v>
      </c>
      <c r="E19" s="276">
        <v>0</v>
      </c>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2590</v>
      </c>
      <c r="B20" s="150" t="s">
        <v>2591</v>
      </c>
      <c r="C20" s="88" t="s">
        <v>2590</v>
      </c>
      <c r="D20" s="276">
        <v>0</v>
      </c>
      <c r="E20" s="276">
        <v>0</v>
      </c>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2592</v>
      </c>
      <c r="B21" s="150" t="s">
        <v>2593</v>
      </c>
      <c r="C21" s="88" t="s">
        <v>2592</v>
      </c>
      <c r="D21" s="276">
        <v>0</v>
      </c>
      <c r="E21" s="276">
        <v>0</v>
      </c>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2594</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2595</v>
      </c>
      <c r="B23" s="150" t="s">
        <v>2596</v>
      </c>
      <c r="C23" s="88" t="s">
        <v>2595</v>
      </c>
      <c r="D23" s="276">
        <v>0</v>
      </c>
      <c r="E23" s="276">
        <v>0</v>
      </c>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2597</v>
      </c>
      <c r="B24" s="150" t="s">
        <v>2598</v>
      </c>
      <c r="C24" s="88" t="s">
        <v>2597</v>
      </c>
      <c r="D24" s="276">
        <v>0</v>
      </c>
      <c r="E24" s="276">
        <v>0</v>
      </c>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2599</v>
      </c>
      <c r="B25" s="150" t="s">
        <v>2600</v>
      </c>
      <c r="C25" s="88" t="s">
        <v>2599</v>
      </c>
      <c r="D25" s="276">
        <v>0</v>
      </c>
      <c r="E25" s="276">
        <v>0</v>
      </c>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2601</v>
      </c>
      <c r="B26" s="150" t="s">
        <v>2602</v>
      </c>
      <c r="C26" s="88" t="s">
        <v>2601</v>
      </c>
      <c r="D26" s="276">
        <v>0</v>
      </c>
      <c r="E26" s="276">
        <v>0</v>
      </c>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2603</v>
      </c>
      <c r="B27" s="150" t="s">
        <v>2604</v>
      </c>
      <c r="C27" s="88" t="s">
        <v>2603</v>
      </c>
      <c r="D27" s="276">
        <v>0</v>
      </c>
      <c r="E27" s="276">
        <v>0</v>
      </c>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2605</v>
      </c>
      <c r="C28" s="88" t="s">
        <v>2056</v>
      </c>
      <c r="D28" s="278">
        <f>SUM(D29:D34)</f>
        <v>67952.100000000006</v>
      </c>
      <c r="E28" s="278">
        <f>SUM(E29:E34)</f>
        <v>98450</v>
      </c>
      <c r="F28" s="208">
        <f t="shared" si="0"/>
        <v>144.88146797523549</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2606</v>
      </c>
      <c r="B29" s="150" t="s">
        <v>2607</v>
      </c>
      <c r="C29" s="88" t="s">
        <v>2606</v>
      </c>
      <c r="D29" s="276">
        <v>0</v>
      </c>
      <c r="E29" s="276">
        <v>0</v>
      </c>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2608</v>
      </c>
      <c r="B30" s="150" t="s">
        <v>2609</v>
      </c>
      <c r="C30" s="88" t="s">
        <v>2608</v>
      </c>
      <c r="D30" s="276">
        <v>63707</v>
      </c>
      <c r="E30" s="276">
        <v>95000</v>
      </c>
      <c r="F30" s="208">
        <f t="shared" si="0"/>
        <v>149.12019087384431</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2610</v>
      </c>
      <c r="B31" s="150" t="s">
        <v>2611</v>
      </c>
      <c r="C31" s="88" t="s">
        <v>2610</v>
      </c>
      <c r="D31" s="276">
        <v>0</v>
      </c>
      <c r="E31" s="276">
        <v>0</v>
      </c>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2612</v>
      </c>
      <c r="B32" s="150" t="s">
        <v>2613</v>
      </c>
      <c r="C32" s="88" t="s">
        <v>2612</v>
      </c>
      <c r="D32" s="276">
        <v>0</v>
      </c>
      <c r="E32" s="276">
        <v>0</v>
      </c>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2614</v>
      </c>
      <c r="B33" s="150" t="s">
        <v>2615</v>
      </c>
      <c r="C33" s="88" t="s">
        <v>2614</v>
      </c>
      <c r="D33" s="276">
        <v>0</v>
      </c>
      <c r="E33" s="276">
        <v>0</v>
      </c>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2616</v>
      </c>
      <c r="B34" s="150" t="s">
        <v>2617</v>
      </c>
      <c r="C34" s="88" t="s">
        <v>2616</v>
      </c>
      <c r="D34" s="276">
        <v>4245.1000000000004</v>
      </c>
      <c r="E34" s="276">
        <v>3450</v>
      </c>
      <c r="F34" s="208">
        <f t="shared" si="0"/>
        <v>81.270170314009079</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2618</v>
      </c>
      <c r="C35" s="88" t="s">
        <v>2058</v>
      </c>
      <c r="D35" s="278">
        <f>D36+D39+D43+D50+D54+D60+D61+D66+D74</f>
        <v>17003.07</v>
      </c>
      <c r="E35" s="278">
        <f>E36+E39+E43+E50+E54+E60+E61+E66+E74</f>
        <v>12224.16</v>
      </c>
      <c r="F35" s="208">
        <f t="shared" si="0"/>
        <v>71.893840347654873</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2619</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2620</v>
      </c>
      <c r="B37" s="150" t="s">
        <v>2621</v>
      </c>
      <c r="C37" s="88" t="s">
        <v>2620</v>
      </c>
      <c r="D37" s="276">
        <v>0</v>
      </c>
      <c r="E37" s="276">
        <v>0</v>
      </c>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2622</v>
      </c>
      <c r="B38" s="150" t="s">
        <v>2623</v>
      </c>
      <c r="C38" s="88" t="s">
        <v>2622</v>
      </c>
      <c r="D38" s="276">
        <v>0</v>
      </c>
      <c r="E38" s="276">
        <v>0</v>
      </c>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2624</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2625</v>
      </c>
      <c r="B40" s="150" t="s">
        <v>2626</v>
      </c>
      <c r="C40" s="88" t="s">
        <v>2625</v>
      </c>
      <c r="D40" s="276">
        <v>0</v>
      </c>
      <c r="E40" s="276">
        <v>0</v>
      </c>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2627</v>
      </c>
      <c r="B41" s="150" t="s">
        <v>2628</v>
      </c>
      <c r="C41" s="88" t="s">
        <v>2627</v>
      </c>
      <c r="D41" s="276">
        <v>0</v>
      </c>
      <c r="E41" s="276">
        <v>0</v>
      </c>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2629</v>
      </c>
      <c r="B42" s="150" t="s">
        <v>2630</v>
      </c>
      <c r="C42" s="88" t="s">
        <v>2629</v>
      </c>
      <c r="D42" s="276">
        <v>0</v>
      </c>
      <c r="E42" s="276">
        <v>0</v>
      </c>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2631</v>
      </c>
      <c r="B43" s="150" t="s">
        <v>2632</v>
      </c>
      <c r="C43" s="88" t="s">
        <v>2631</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2633</v>
      </c>
      <c r="B44" s="150" t="s">
        <v>2634</v>
      </c>
      <c r="C44" s="88" t="s">
        <v>2633</v>
      </c>
      <c r="D44" s="276">
        <v>0</v>
      </c>
      <c r="E44" s="276">
        <v>0</v>
      </c>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2635</v>
      </c>
      <c r="B45" s="150" t="s">
        <v>2636</v>
      </c>
      <c r="C45" s="88" t="s">
        <v>2635</v>
      </c>
      <c r="D45" s="276">
        <v>0</v>
      </c>
      <c r="E45" s="276">
        <v>0</v>
      </c>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2637</v>
      </c>
      <c r="B46" s="150" t="s">
        <v>2638</v>
      </c>
      <c r="C46" s="88" t="s">
        <v>2637</v>
      </c>
      <c r="D46" s="276">
        <v>0</v>
      </c>
      <c r="E46" s="276">
        <v>0</v>
      </c>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2639</v>
      </c>
      <c r="B47" s="150" t="s">
        <v>2640</v>
      </c>
      <c r="C47" s="88" t="s">
        <v>2639</v>
      </c>
      <c r="D47" s="276">
        <v>0</v>
      </c>
      <c r="E47" s="276">
        <v>0</v>
      </c>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2641</v>
      </c>
      <c r="B48" s="150" t="s">
        <v>2642</v>
      </c>
      <c r="C48" s="88" t="s">
        <v>2641</v>
      </c>
      <c r="D48" s="276">
        <v>0</v>
      </c>
      <c r="E48" s="276">
        <v>0</v>
      </c>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2643</v>
      </c>
      <c r="B49" s="150" t="s">
        <v>2644</v>
      </c>
      <c r="C49" s="88" t="s">
        <v>2643</v>
      </c>
      <c r="D49" s="276">
        <v>0</v>
      </c>
      <c r="E49" s="276">
        <v>0</v>
      </c>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2645</v>
      </c>
      <c r="B50" s="150" t="s">
        <v>2646</v>
      </c>
      <c r="C50" s="88" t="s">
        <v>2645</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2647</v>
      </c>
      <c r="B51" s="150" t="s">
        <v>2648</v>
      </c>
      <c r="C51" s="88" t="s">
        <v>2647</v>
      </c>
      <c r="D51" s="276">
        <v>0</v>
      </c>
      <c r="E51" s="276">
        <v>0</v>
      </c>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2649</v>
      </c>
      <c r="B52" s="150" t="s">
        <v>2650</v>
      </c>
      <c r="C52" s="88" t="s">
        <v>2649</v>
      </c>
      <c r="D52" s="276">
        <v>0</v>
      </c>
      <c r="E52" s="276">
        <v>0</v>
      </c>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2651</v>
      </c>
      <c r="B53" s="150" t="s">
        <v>2652</v>
      </c>
      <c r="C53" s="88" t="s">
        <v>2651</v>
      </c>
      <c r="D53" s="276">
        <v>0</v>
      </c>
      <c r="E53" s="276">
        <v>0</v>
      </c>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2653</v>
      </c>
      <c r="B54" s="150" t="s">
        <v>2654</v>
      </c>
      <c r="C54" s="88" t="s">
        <v>2653</v>
      </c>
      <c r="D54" s="278">
        <f>SUM(D55:D59)</f>
        <v>0</v>
      </c>
      <c r="E54" s="278">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2655</v>
      </c>
      <c r="B55" s="150" t="s">
        <v>2656</v>
      </c>
      <c r="C55" s="88" t="s">
        <v>2655</v>
      </c>
      <c r="D55" s="276">
        <v>0</v>
      </c>
      <c r="E55" s="276">
        <v>0</v>
      </c>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2657</v>
      </c>
      <c r="B56" s="150" t="s">
        <v>2658</v>
      </c>
      <c r="C56" s="88" t="s">
        <v>2657</v>
      </c>
      <c r="D56" s="276">
        <v>0</v>
      </c>
      <c r="E56" s="276">
        <v>0</v>
      </c>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2659</v>
      </c>
      <c r="B57" s="150" t="s">
        <v>2660</v>
      </c>
      <c r="C57" s="88" t="s">
        <v>2659</v>
      </c>
      <c r="D57" s="276">
        <v>0</v>
      </c>
      <c r="E57" s="276">
        <v>0</v>
      </c>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2661</v>
      </c>
      <c r="B58" s="150" t="s">
        <v>2662</v>
      </c>
      <c r="C58" s="88" t="s">
        <v>2661</v>
      </c>
      <c r="D58" s="276">
        <v>0</v>
      </c>
      <c r="E58" s="276">
        <v>0</v>
      </c>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2663</v>
      </c>
      <c r="B59" s="150" t="s">
        <v>2664</v>
      </c>
      <c r="C59" s="88" t="s">
        <v>2663</v>
      </c>
      <c r="D59" s="276">
        <v>0</v>
      </c>
      <c r="E59" s="276">
        <v>0</v>
      </c>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2665</v>
      </c>
      <c r="B60" s="150" t="s">
        <v>2666</v>
      </c>
      <c r="C60" s="88" t="s">
        <v>2665</v>
      </c>
      <c r="D60" s="276">
        <v>0</v>
      </c>
      <c r="E60" s="276">
        <v>0</v>
      </c>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2667</v>
      </c>
      <c r="B61" s="150" t="s">
        <v>2668</v>
      </c>
      <c r="C61" s="88" t="s">
        <v>2667</v>
      </c>
      <c r="D61" s="278">
        <f>SUM(D62:D65)</f>
        <v>17003.07</v>
      </c>
      <c r="E61" s="278">
        <f>SUM(E62:E65)</f>
        <v>12224.16</v>
      </c>
      <c r="F61" s="208">
        <f t="shared" si="1"/>
        <v>71.893840347654873</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2669</v>
      </c>
      <c r="B62" s="150" t="s">
        <v>2670</v>
      </c>
      <c r="C62" s="88" t="s">
        <v>2669</v>
      </c>
      <c r="D62" s="276">
        <v>0</v>
      </c>
      <c r="E62" s="276">
        <v>0</v>
      </c>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2671</v>
      </c>
      <c r="B63" s="150" t="s">
        <v>2672</v>
      </c>
      <c r="C63" s="88" t="s">
        <v>2671</v>
      </c>
      <c r="D63" s="276">
        <v>0</v>
      </c>
      <c r="E63" s="276">
        <v>0</v>
      </c>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2673</v>
      </c>
      <c r="B64" s="150" t="s">
        <v>2674</v>
      </c>
      <c r="C64" s="88" t="s">
        <v>2673</v>
      </c>
      <c r="D64" s="276">
        <v>17003.07</v>
      </c>
      <c r="E64" s="276">
        <v>12224.16</v>
      </c>
      <c r="F64" s="208">
        <f t="shared" si="1"/>
        <v>71.893840347654873</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2675</v>
      </c>
      <c r="B65" s="150" t="s">
        <v>2676</v>
      </c>
      <c r="C65" s="88" t="s">
        <v>2675</v>
      </c>
      <c r="D65" s="276">
        <v>0</v>
      </c>
      <c r="E65" s="276">
        <v>0</v>
      </c>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2677</v>
      </c>
      <c r="B66" s="150" t="s">
        <v>2678</v>
      </c>
      <c r="C66" s="88" t="s">
        <v>2677</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2679</v>
      </c>
      <c r="B67" s="150" t="s">
        <v>2680</v>
      </c>
      <c r="C67" s="88" t="s">
        <v>2679</v>
      </c>
      <c r="D67" s="276">
        <v>0</v>
      </c>
      <c r="E67" s="276">
        <v>0</v>
      </c>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2681</v>
      </c>
      <c r="B68" s="150" t="s">
        <v>2682</v>
      </c>
      <c r="C68" s="88" t="s">
        <v>2681</v>
      </c>
      <c r="D68" s="276">
        <v>0</v>
      </c>
      <c r="E68" s="276">
        <v>0</v>
      </c>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2683</v>
      </c>
      <c r="B69" s="150" t="s">
        <v>2684</v>
      </c>
      <c r="C69" s="88" t="s">
        <v>2683</v>
      </c>
      <c r="D69" s="276">
        <v>0</v>
      </c>
      <c r="E69" s="276">
        <v>0</v>
      </c>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2685</v>
      </c>
      <c r="B70" s="150" t="s">
        <v>2686</v>
      </c>
      <c r="C70" s="88" t="s">
        <v>2685</v>
      </c>
      <c r="D70" s="276">
        <v>0</v>
      </c>
      <c r="E70" s="276">
        <v>0</v>
      </c>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2687</v>
      </c>
      <c r="B71" s="150" t="s">
        <v>2688</v>
      </c>
      <c r="C71" s="88" t="s">
        <v>2687</v>
      </c>
      <c r="D71" s="276">
        <v>0</v>
      </c>
      <c r="E71" s="276">
        <v>0</v>
      </c>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2689</v>
      </c>
      <c r="B72" s="150" t="s">
        <v>2690</v>
      </c>
      <c r="C72" s="88" t="s">
        <v>2689</v>
      </c>
      <c r="D72" s="276">
        <v>0</v>
      </c>
      <c r="E72" s="276">
        <v>0</v>
      </c>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2691</v>
      </c>
      <c r="B73" s="150" t="s">
        <v>2692</v>
      </c>
      <c r="C73" s="88" t="s">
        <v>2691</v>
      </c>
      <c r="D73" s="276">
        <v>0</v>
      </c>
      <c r="E73" s="276">
        <v>0</v>
      </c>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2693</v>
      </c>
      <c r="C74" s="88" t="s">
        <v>2064</v>
      </c>
      <c r="D74" s="276">
        <v>0</v>
      </c>
      <c r="E74" s="276">
        <v>0</v>
      </c>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2694</v>
      </c>
      <c r="C75" s="88" t="s">
        <v>2066</v>
      </c>
      <c r="D75" s="278">
        <f>SUM(D76:D81)</f>
        <v>7000</v>
      </c>
      <c r="E75" s="278">
        <f>SUM(E76:E81)</f>
        <v>70862.5</v>
      </c>
      <c r="F75" s="208">
        <f t="shared" si="2"/>
        <v>1012.3214285714286</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2695</v>
      </c>
      <c r="C76" s="88" t="s">
        <v>2068</v>
      </c>
      <c r="D76" s="276">
        <v>7000</v>
      </c>
      <c r="E76" s="276">
        <v>70862.5</v>
      </c>
      <c r="F76" s="208">
        <f t="shared" si="2"/>
        <v>1012.3214285714286</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2696</v>
      </c>
      <c r="C77" s="88" t="s">
        <v>2070</v>
      </c>
      <c r="D77" s="276">
        <v>0</v>
      </c>
      <c r="E77" s="276">
        <v>0</v>
      </c>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2697</v>
      </c>
      <c r="C78" s="88" t="s">
        <v>2072</v>
      </c>
      <c r="D78" s="276">
        <v>0</v>
      </c>
      <c r="E78" s="276">
        <v>0</v>
      </c>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2698</v>
      </c>
      <c r="C79" s="88" t="s">
        <v>2074</v>
      </c>
      <c r="D79" s="276">
        <v>0</v>
      </c>
      <c r="E79" s="276">
        <v>0</v>
      </c>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2699</v>
      </c>
      <c r="C80" s="88" t="s">
        <v>2076</v>
      </c>
      <c r="D80" s="276">
        <v>0</v>
      </c>
      <c r="E80" s="276">
        <v>0</v>
      </c>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2700</v>
      </c>
      <c r="C81" s="88" t="s">
        <v>2078</v>
      </c>
      <c r="D81" s="276">
        <v>0</v>
      </c>
      <c r="E81" s="276">
        <v>0</v>
      </c>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2701</v>
      </c>
      <c r="C82" s="88" t="s">
        <v>2080</v>
      </c>
      <c r="D82" s="278">
        <f>SUM(D83:D88)</f>
        <v>1745895.48</v>
      </c>
      <c r="E82" s="278">
        <f>SUM(E83:E88)</f>
        <v>2349026.0699999998</v>
      </c>
      <c r="F82" s="208">
        <f t="shared" si="2"/>
        <v>134.5456298449206</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2702</v>
      </c>
      <c r="C83" s="88" t="s">
        <v>2082</v>
      </c>
      <c r="D83" s="276">
        <v>7871</v>
      </c>
      <c r="E83" s="276">
        <v>25304.9</v>
      </c>
      <c r="F83" s="208">
        <f t="shared" si="2"/>
        <v>321.49536272392328</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2703</v>
      </c>
      <c r="C84" s="88" t="s">
        <v>2084</v>
      </c>
      <c r="D84" s="276">
        <v>1243939.02</v>
      </c>
      <c r="E84" s="276">
        <v>1703077.28</v>
      </c>
      <c r="F84" s="208">
        <f t="shared" si="2"/>
        <v>136.91002956077381</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2704</v>
      </c>
      <c r="C85" s="88" t="s">
        <v>2086</v>
      </c>
      <c r="D85" s="276">
        <v>6304.34</v>
      </c>
      <c r="E85" s="276">
        <v>0</v>
      </c>
      <c r="F85" s="208">
        <f t="shared" si="2"/>
        <v>0</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2705</v>
      </c>
      <c r="C86" s="88" t="s">
        <v>2088</v>
      </c>
      <c r="D86" s="276">
        <v>131749.65</v>
      </c>
      <c r="E86" s="276">
        <v>134296.19</v>
      </c>
      <c r="F86" s="208">
        <f t="shared" si="2"/>
        <v>101.93286281974943</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2706</v>
      </c>
      <c r="B87" s="150" t="s">
        <v>2707</v>
      </c>
      <c r="C87" s="88" t="s">
        <v>2706</v>
      </c>
      <c r="D87" s="276">
        <v>0</v>
      </c>
      <c r="E87" s="276">
        <v>0</v>
      </c>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2708</v>
      </c>
      <c r="B88" s="150" t="s">
        <v>2709</v>
      </c>
      <c r="C88" s="88" t="s">
        <v>2708</v>
      </c>
      <c r="D88" s="276">
        <v>356031.47</v>
      </c>
      <c r="E88" s="276">
        <v>486347.7</v>
      </c>
      <c r="F88" s="208">
        <f t="shared" si="2"/>
        <v>136.60244696908396</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2710</v>
      </c>
      <c r="B89" s="150" t="s">
        <v>2711</v>
      </c>
      <c r="C89" s="88" t="s">
        <v>2710</v>
      </c>
      <c r="D89" s="278">
        <f>D90+D94+D99+D104+D105+D106</f>
        <v>3538.18</v>
      </c>
      <c r="E89" s="278">
        <f>E90+E94+E99+E104+E105+E106</f>
        <v>3538.18</v>
      </c>
      <c r="F89" s="208">
        <f t="shared" si="2"/>
        <v>100</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2712</v>
      </c>
      <c r="B90" s="150" t="s">
        <v>2713</v>
      </c>
      <c r="C90" s="88" t="s">
        <v>2712</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2714</v>
      </c>
      <c r="B91" s="150" t="s">
        <v>1623</v>
      </c>
      <c r="C91" s="88" t="s">
        <v>2714</v>
      </c>
      <c r="D91" s="276">
        <v>0</v>
      </c>
      <c r="E91" s="276">
        <v>0</v>
      </c>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2715</v>
      </c>
      <c r="B92" s="150" t="s">
        <v>2716</v>
      </c>
      <c r="C92" s="88" t="s">
        <v>2715</v>
      </c>
      <c r="D92" s="276">
        <v>0</v>
      </c>
      <c r="E92" s="276">
        <v>0</v>
      </c>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2717</v>
      </c>
      <c r="B93" s="150" t="s">
        <v>2718</v>
      </c>
      <c r="C93" s="88" t="s">
        <v>2717</v>
      </c>
      <c r="D93" s="276">
        <v>0</v>
      </c>
      <c r="E93" s="276">
        <v>0</v>
      </c>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2719</v>
      </c>
      <c r="B94" s="150" t="s">
        <v>2720</v>
      </c>
      <c r="C94" s="88" t="s">
        <v>2719</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2721</v>
      </c>
      <c r="B95" s="150" t="s">
        <v>2722</v>
      </c>
      <c r="C95" s="88" t="s">
        <v>2721</v>
      </c>
      <c r="D95" s="276">
        <v>0</v>
      </c>
      <c r="E95" s="276">
        <v>0</v>
      </c>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2723</v>
      </c>
      <c r="B96" s="150" t="s">
        <v>2724</v>
      </c>
      <c r="C96" s="88" t="s">
        <v>2723</v>
      </c>
      <c r="D96" s="276">
        <v>0</v>
      </c>
      <c r="E96" s="276">
        <v>0</v>
      </c>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2725</v>
      </c>
      <c r="B97" s="150" t="s">
        <v>2726</v>
      </c>
      <c r="C97" s="88" t="s">
        <v>2725</v>
      </c>
      <c r="D97" s="276">
        <v>0</v>
      </c>
      <c r="E97" s="276">
        <v>0</v>
      </c>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2727</v>
      </c>
      <c r="B98" s="150" t="s">
        <v>2728</v>
      </c>
      <c r="C98" s="88" t="s">
        <v>2727</v>
      </c>
      <c r="D98" s="276">
        <v>0</v>
      </c>
      <c r="E98" s="276">
        <v>0</v>
      </c>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2729</v>
      </c>
      <c r="B99" s="150" t="s">
        <v>2730</v>
      </c>
      <c r="C99" s="88" t="s">
        <v>2729</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2731</v>
      </c>
      <c r="B100" s="150" t="s">
        <v>2732</v>
      </c>
      <c r="C100" s="88" t="s">
        <v>2731</v>
      </c>
      <c r="D100" s="276">
        <v>0</v>
      </c>
      <c r="E100" s="276">
        <v>0</v>
      </c>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2733</v>
      </c>
      <c r="B101" s="150" t="s">
        <v>2734</v>
      </c>
      <c r="C101" s="88" t="s">
        <v>2733</v>
      </c>
      <c r="D101" s="276">
        <v>0</v>
      </c>
      <c r="E101" s="276">
        <v>0</v>
      </c>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2735</v>
      </c>
      <c r="B102" s="150" t="s">
        <v>2736</v>
      </c>
      <c r="C102" s="88" t="s">
        <v>2735</v>
      </c>
      <c r="D102" s="276">
        <v>0</v>
      </c>
      <c r="E102" s="276">
        <v>0</v>
      </c>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2737</v>
      </c>
      <c r="B103" s="150" t="s">
        <v>2738</v>
      </c>
      <c r="C103" s="88" t="s">
        <v>2737</v>
      </c>
      <c r="D103" s="276">
        <v>0</v>
      </c>
      <c r="E103" s="276">
        <v>0</v>
      </c>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2739</v>
      </c>
      <c r="B104" s="150" t="s">
        <v>2740</v>
      </c>
      <c r="C104" s="88" t="s">
        <v>2739</v>
      </c>
      <c r="D104" s="276">
        <v>3538.18</v>
      </c>
      <c r="E104" s="276">
        <v>3538.18</v>
      </c>
      <c r="F104" s="208">
        <f t="shared" si="3"/>
        <v>100</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2741</v>
      </c>
      <c r="B105" s="150" t="s">
        <v>2742</v>
      </c>
      <c r="C105" s="88" t="s">
        <v>2741</v>
      </c>
      <c r="D105" s="276">
        <v>0</v>
      </c>
      <c r="E105" s="276">
        <v>0</v>
      </c>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2743</v>
      </c>
      <c r="B106" s="150" t="s">
        <v>2744</v>
      </c>
      <c r="C106" s="88" t="s">
        <v>2743</v>
      </c>
      <c r="D106" s="276">
        <v>0</v>
      </c>
      <c r="E106" s="276">
        <v>0</v>
      </c>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2745</v>
      </c>
      <c r="B107" s="150" t="s">
        <v>2746</v>
      </c>
      <c r="C107" s="88" t="s">
        <v>2745</v>
      </c>
      <c r="D107" s="278">
        <f>SUM(D108:D113)</f>
        <v>42198.720000000001</v>
      </c>
      <c r="E107" s="278">
        <f>SUM(E108:E113)</f>
        <v>137328.01999999999</v>
      </c>
      <c r="F107" s="208">
        <f t="shared" si="3"/>
        <v>325.43171925593953</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2747</v>
      </c>
      <c r="B108" s="150" t="s">
        <v>2748</v>
      </c>
      <c r="C108" s="88" t="s">
        <v>2747</v>
      </c>
      <c r="D108" s="276">
        <v>14235.26</v>
      </c>
      <c r="E108" s="276">
        <v>100692.56</v>
      </c>
      <c r="F108" s="208">
        <f t="shared" si="3"/>
        <v>707.34612504443191</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2749</v>
      </c>
      <c r="B109" s="150" t="s">
        <v>2750</v>
      </c>
      <c r="C109" s="88" t="s">
        <v>2749</v>
      </c>
      <c r="D109" s="276">
        <v>22654.46</v>
      </c>
      <c r="E109" s="276">
        <v>36635.46</v>
      </c>
      <c r="F109" s="208">
        <f t="shared" si="3"/>
        <v>161.71411722018533</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2751</v>
      </c>
      <c r="B110" s="150" t="s">
        <v>2752</v>
      </c>
      <c r="C110" s="88" t="s">
        <v>2751</v>
      </c>
      <c r="D110" s="276">
        <v>0</v>
      </c>
      <c r="E110" s="276">
        <v>0</v>
      </c>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2753</v>
      </c>
      <c r="B111" s="150" t="s">
        <v>2754</v>
      </c>
      <c r="C111" s="88" t="s">
        <v>2753</v>
      </c>
      <c r="D111" s="276">
        <v>5309</v>
      </c>
      <c r="E111" s="276">
        <v>0</v>
      </c>
      <c r="F111" s="208">
        <f t="shared" si="3"/>
        <v>0</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2755</v>
      </c>
      <c r="B112" s="150" t="s">
        <v>2756</v>
      </c>
      <c r="C112" s="88" t="s">
        <v>2755</v>
      </c>
      <c r="D112" s="276">
        <v>0</v>
      </c>
      <c r="E112" s="276">
        <v>0</v>
      </c>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2757</v>
      </c>
      <c r="B113" s="150" t="s">
        <v>2758</v>
      </c>
      <c r="C113" s="88" t="s">
        <v>2757</v>
      </c>
      <c r="D113" s="276">
        <v>0</v>
      </c>
      <c r="E113" s="276">
        <v>0</v>
      </c>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2759</v>
      </c>
      <c r="B114" s="150" t="s">
        <v>2760</v>
      </c>
      <c r="C114" s="88" t="s">
        <v>2759</v>
      </c>
      <c r="D114" s="278">
        <f>D115+D118+D121+D122+SUM(D125:D128)</f>
        <v>198172.03999999998</v>
      </c>
      <c r="E114" s="278">
        <f>E115+E118+E121+E122+SUM(E125:E128)</f>
        <v>278230.71999999997</v>
      </c>
      <c r="F114" s="208">
        <f t="shared" si="3"/>
        <v>140.3985748948237</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2761</v>
      </c>
      <c r="B115" s="150" t="s">
        <v>2762</v>
      </c>
      <c r="C115" s="88" t="s">
        <v>2761</v>
      </c>
      <c r="D115" s="278">
        <f>SUM(D116:D117)</f>
        <v>182212.15999999997</v>
      </c>
      <c r="E115" s="278">
        <f>SUM(E116:E117)</f>
        <v>258457</v>
      </c>
      <c r="F115" s="208">
        <f t="shared" si="3"/>
        <v>141.84399109258132</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2763</v>
      </c>
      <c r="B116" s="150" t="s">
        <v>2764</v>
      </c>
      <c r="C116" s="88" t="s">
        <v>2763</v>
      </c>
      <c r="D116" s="276">
        <v>160519.26999999999</v>
      </c>
      <c r="E116" s="276">
        <v>234857.96</v>
      </c>
      <c r="F116" s="208">
        <f t="shared" si="3"/>
        <v>146.31138055885751</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2765</v>
      </c>
      <c r="B117" s="150" t="s">
        <v>2766</v>
      </c>
      <c r="C117" s="88" t="s">
        <v>2765</v>
      </c>
      <c r="D117" s="276">
        <v>21692.89</v>
      </c>
      <c r="E117" s="276">
        <v>23599.040000000001</v>
      </c>
      <c r="F117" s="208">
        <f t="shared" si="3"/>
        <v>108.78698043460324</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2767</v>
      </c>
      <c r="B118" s="150" t="s">
        <v>2768</v>
      </c>
      <c r="C118" s="88" t="s">
        <v>2767</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2769</v>
      </c>
      <c r="B119" s="150" t="s">
        <v>2770</v>
      </c>
      <c r="C119" s="88" t="s">
        <v>2769</v>
      </c>
      <c r="D119" s="276">
        <v>0</v>
      </c>
      <c r="E119" s="276">
        <v>0</v>
      </c>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2771</v>
      </c>
      <c r="B120" s="150" t="s">
        <v>2772</v>
      </c>
      <c r="C120" s="88" t="s">
        <v>2771</v>
      </c>
      <c r="D120" s="276">
        <v>0</v>
      </c>
      <c r="E120" s="276">
        <v>0</v>
      </c>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2773</v>
      </c>
      <c r="B121" s="150" t="s">
        <v>2774</v>
      </c>
      <c r="C121" s="88" t="s">
        <v>2773</v>
      </c>
      <c r="D121" s="276">
        <v>0</v>
      </c>
      <c r="E121" s="276">
        <v>0</v>
      </c>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2775</v>
      </c>
      <c r="B122" s="150" t="s">
        <v>2776</v>
      </c>
      <c r="C122" s="88" t="s">
        <v>2775</v>
      </c>
      <c r="D122" s="278">
        <f>SUM(D123:D124)</f>
        <v>0</v>
      </c>
      <c r="E122" s="278">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2777</v>
      </c>
      <c r="B123" s="150" t="s">
        <v>2778</v>
      </c>
      <c r="C123" s="88" t="s">
        <v>2777</v>
      </c>
      <c r="D123" s="276">
        <v>0</v>
      </c>
      <c r="E123" s="276">
        <v>0</v>
      </c>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2779</v>
      </c>
      <c r="B124" s="150" t="s">
        <v>2780</v>
      </c>
      <c r="C124" s="88" t="s">
        <v>2779</v>
      </c>
      <c r="D124" s="276">
        <v>0</v>
      </c>
      <c r="E124" s="276">
        <v>0</v>
      </c>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2781</v>
      </c>
      <c r="B125" s="150" t="s">
        <v>2782</v>
      </c>
      <c r="C125" s="88" t="s">
        <v>2781</v>
      </c>
      <c r="D125" s="276">
        <v>15959.88</v>
      </c>
      <c r="E125" s="276">
        <v>19773.72</v>
      </c>
      <c r="F125" s="208">
        <f t="shared" si="3"/>
        <v>123.89642027383665</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2783</v>
      </c>
      <c r="B126" s="150" t="s">
        <v>2784</v>
      </c>
      <c r="C126" s="88" t="s">
        <v>2783</v>
      </c>
      <c r="D126" s="276">
        <v>0</v>
      </c>
      <c r="E126" s="276">
        <v>0</v>
      </c>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2785</v>
      </c>
      <c r="B127" s="150" t="s">
        <v>2786</v>
      </c>
      <c r="C127" s="88" t="s">
        <v>2785</v>
      </c>
      <c r="D127" s="276">
        <v>0</v>
      </c>
      <c r="E127" s="276">
        <v>0</v>
      </c>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2787</v>
      </c>
      <c r="B128" s="150" t="s">
        <v>2788</v>
      </c>
      <c r="C128" s="88" t="s">
        <v>2787</v>
      </c>
      <c r="D128" s="276">
        <v>0</v>
      </c>
      <c r="E128" s="276">
        <v>0</v>
      </c>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2789</v>
      </c>
      <c r="B129" s="150" t="s">
        <v>2790</v>
      </c>
      <c r="C129" s="88" t="s">
        <v>2789</v>
      </c>
      <c r="D129" s="278">
        <f>D130+D133+SUM(D134:D140)</f>
        <v>50877.18</v>
      </c>
      <c r="E129" s="278">
        <f>E130+E133+SUM(E134:E140)</f>
        <v>67606.66</v>
      </c>
      <c r="F129" s="208">
        <f t="shared" si="3"/>
        <v>132.88208976991257</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2791</v>
      </c>
      <c r="B130" s="150" t="s">
        <v>2792</v>
      </c>
      <c r="C130" s="88" t="s">
        <v>2791</v>
      </c>
      <c r="D130" s="278">
        <f>SUM(D131:D132)</f>
        <v>0</v>
      </c>
      <c r="E130" s="278">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2793</v>
      </c>
      <c r="B131" s="150" t="s">
        <v>2794</v>
      </c>
      <c r="C131" s="88" t="s">
        <v>2793</v>
      </c>
      <c r="D131" s="276">
        <v>0</v>
      </c>
      <c r="E131" s="276">
        <v>0</v>
      </c>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2795</v>
      </c>
      <c r="B132" s="150" t="s">
        <v>2796</v>
      </c>
      <c r="C132" s="88" t="s">
        <v>2795</v>
      </c>
      <c r="D132" s="276">
        <v>0</v>
      </c>
      <c r="E132" s="276">
        <v>0</v>
      </c>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2797</v>
      </c>
      <c r="B133" s="150" t="s">
        <v>2798</v>
      </c>
      <c r="C133" s="88" t="s">
        <v>2797</v>
      </c>
      <c r="D133" s="276">
        <v>7400</v>
      </c>
      <c r="E133" s="276">
        <v>11110</v>
      </c>
      <c r="F133" s="208">
        <f t="shared" ref="F133:F141" si="4">IF(D133&gt;0,IF(E133/D133&gt;=100,"&gt;&gt;100",E133/D133*100),"-")</f>
        <v>150.13513513513516</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2799</v>
      </c>
      <c r="B134" s="150" t="s">
        <v>2800</v>
      </c>
      <c r="C134" s="88" t="s">
        <v>2799</v>
      </c>
      <c r="D134" s="276">
        <v>0</v>
      </c>
      <c r="E134" s="276">
        <v>0</v>
      </c>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2801</v>
      </c>
      <c r="B135" s="150" t="s">
        <v>2802</v>
      </c>
      <c r="C135" s="88" t="s">
        <v>2801</v>
      </c>
      <c r="D135" s="276">
        <v>0</v>
      </c>
      <c r="E135" s="276">
        <v>0</v>
      </c>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2803</v>
      </c>
      <c r="B136" s="150" t="s">
        <v>2804</v>
      </c>
      <c r="C136" s="88" t="s">
        <v>2803</v>
      </c>
      <c r="D136" s="276">
        <v>0</v>
      </c>
      <c r="E136" s="276">
        <v>0</v>
      </c>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2805</v>
      </c>
      <c r="B137" s="150" t="s">
        <v>1650</v>
      </c>
      <c r="C137" s="88" t="s">
        <v>2805</v>
      </c>
      <c r="D137" s="276">
        <v>0</v>
      </c>
      <c r="E137" s="276">
        <v>0</v>
      </c>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2806</v>
      </c>
      <c r="B138" s="195" t="s">
        <v>2807</v>
      </c>
      <c r="C138" s="88" t="s">
        <v>2806</v>
      </c>
      <c r="D138" s="276">
        <v>0</v>
      </c>
      <c r="E138" s="276">
        <v>0</v>
      </c>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2808</v>
      </c>
      <c r="B139" s="150" t="s">
        <v>2809</v>
      </c>
      <c r="C139" s="88" t="s">
        <v>2808</v>
      </c>
      <c r="D139" s="276">
        <v>0</v>
      </c>
      <c r="E139" s="276">
        <v>0</v>
      </c>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2810</v>
      </c>
      <c r="B140" s="150" t="s">
        <v>2811</v>
      </c>
      <c r="C140" s="88" t="s">
        <v>2810</v>
      </c>
      <c r="D140" s="276">
        <v>43477.18</v>
      </c>
      <c r="E140" s="276">
        <v>56496.66</v>
      </c>
      <c r="F140" s="208">
        <f t="shared" si="4"/>
        <v>129.94554844633439</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2812</v>
      </c>
      <c r="C141" s="89" t="s">
        <v>2813</v>
      </c>
      <c r="D141" s="279">
        <f>D5+D22+D28+D35+D75+D82+D89+D107+D114+D129</f>
        <v>2487494.1000000006</v>
      </c>
      <c r="E141" s="279">
        <f>E5+E22+E28+E35+E75+E82+E89+E107+E114+E129</f>
        <v>3492214</v>
      </c>
      <c r="F141" s="217">
        <f t="shared" si="4"/>
        <v>140.3908455501462</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7" sqref="E37 E37"/>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2814</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2815</v>
      </c>
      <c r="E3" s="141" t="s">
        <v>2816</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22" t="s">
        <v>2817</v>
      </c>
      <c r="B5" s="223" t="s">
        <v>2818</v>
      </c>
      <c r="C5" s="224" t="s">
        <v>2817</v>
      </c>
      <c r="D5" s="277">
        <f>D6+D22</f>
        <v>0</v>
      </c>
      <c r="E5" s="281">
        <f>E6+E22</f>
        <v>209200.2</v>
      </c>
      <c r="F5" s="36"/>
      <c r="G5" s="36"/>
      <c r="H5" s="36"/>
      <c r="I5" s="36"/>
      <c r="J5" s="36"/>
      <c r="K5" s="36"/>
      <c r="L5" s="36"/>
      <c r="M5" s="36"/>
      <c r="N5" s="36"/>
      <c r="O5" s="36"/>
      <c r="P5" s="36"/>
      <c r="Q5" s="36"/>
      <c r="R5" s="36"/>
      <c r="S5" s="36"/>
      <c r="T5" s="36"/>
      <c r="U5" s="36"/>
      <c r="V5" s="36"/>
    </row>
    <row r="6" spans="1:25" ht="13.5" customHeight="1" x14ac:dyDescent="0.2">
      <c r="A6" s="219" t="s">
        <v>2819</v>
      </c>
      <c r="B6" s="220" t="s">
        <v>2820</v>
      </c>
      <c r="C6" s="221" t="s">
        <v>2819</v>
      </c>
      <c r="D6" s="278">
        <f>D7+D14</f>
        <v>0</v>
      </c>
      <c r="E6" s="282">
        <f>E7+E14</f>
        <v>0</v>
      </c>
      <c r="F6" s="36"/>
      <c r="G6" s="36"/>
      <c r="H6" s="36"/>
      <c r="I6" s="36"/>
      <c r="J6" s="36"/>
      <c r="K6" s="36"/>
      <c r="L6" s="36"/>
      <c r="M6" s="36"/>
      <c r="N6" s="36"/>
      <c r="O6" s="36"/>
      <c r="P6" s="36"/>
      <c r="Q6" s="36"/>
      <c r="R6" s="36"/>
      <c r="S6" s="36"/>
      <c r="T6" s="36"/>
      <c r="U6" s="36"/>
      <c r="V6" s="36"/>
    </row>
    <row r="7" spans="1:25" ht="24" customHeight="1" x14ac:dyDescent="0.2">
      <c r="A7" s="219"/>
      <c r="B7" s="220" t="s">
        <v>2821</v>
      </c>
      <c r="C7" s="221" t="s">
        <v>2822</v>
      </c>
      <c r="D7" s="278">
        <f>SUM(D8:D13)</f>
        <v>0</v>
      </c>
      <c r="E7" s="282">
        <f>SUM(E8:E13)</f>
        <v>0</v>
      </c>
      <c r="F7" s="36"/>
      <c r="G7" s="36"/>
      <c r="H7" s="36"/>
      <c r="I7" s="36"/>
      <c r="J7" s="36"/>
      <c r="K7" s="36"/>
      <c r="L7" s="36"/>
      <c r="M7" s="36"/>
      <c r="N7" s="36"/>
      <c r="O7" s="36"/>
      <c r="P7" s="36"/>
      <c r="Q7" s="36"/>
      <c r="R7" s="36"/>
      <c r="S7" s="36"/>
      <c r="T7" s="36"/>
      <c r="U7" s="36"/>
      <c r="V7" s="36"/>
    </row>
    <row r="8" spans="1:25" ht="13.5" customHeight="1" x14ac:dyDescent="0.2">
      <c r="A8" s="219"/>
      <c r="B8" s="220" t="s">
        <v>2823</v>
      </c>
      <c r="C8" s="221" t="s">
        <v>2824</v>
      </c>
      <c r="D8" s="276"/>
      <c r="E8" s="280"/>
      <c r="F8" s="36"/>
      <c r="G8" s="36"/>
      <c r="H8" s="36"/>
      <c r="I8" s="36"/>
      <c r="J8" s="36"/>
      <c r="K8" s="36"/>
      <c r="L8" s="36"/>
      <c r="M8" s="36"/>
      <c r="N8" s="36"/>
      <c r="O8" s="36"/>
      <c r="P8" s="36"/>
      <c r="Q8" s="36"/>
      <c r="R8" s="36"/>
      <c r="S8" s="36"/>
      <c r="T8" s="36"/>
      <c r="U8" s="36"/>
      <c r="V8" s="36"/>
    </row>
    <row r="9" spans="1:25" ht="13.5" customHeight="1" x14ac:dyDescent="0.2">
      <c r="A9" s="219"/>
      <c r="B9" s="220" t="s">
        <v>2825</v>
      </c>
      <c r="C9" s="221" t="s">
        <v>2826</v>
      </c>
      <c r="D9" s="276"/>
      <c r="E9" s="280"/>
      <c r="F9" s="36"/>
      <c r="G9" s="36"/>
      <c r="H9" s="36"/>
      <c r="I9" s="36"/>
      <c r="J9" s="36"/>
      <c r="K9" s="36"/>
      <c r="L9" s="36"/>
      <c r="M9" s="36"/>
      <c r="N9" s="36"/>
      <c r="O9" s="36"/>
      <c r="P9" s="36"/>
      <c r="Q9" s="36"/>
      <c r="R9" s="36"/>
      <c r="S9" s="36"/>
      <c r="T9" s="36"/>
      <c r="U9" s="36"/>
      <c r="V9" s="36"/>
    </row>
    <row r="10" spans="1:25" ht="13.5" customHeight="1" x14ac:dyDescent="0.2">
      <c r="A10" s="219"/>
      <c r="B10" s="220" t="s">
        <v>2057</v>
      </c>
      <c r="C10" s="221" t="s">
        <v>2827</v>
      </c>
      <c r="D10" s="276"/>
      <c r="E10" s="280"/>
      <c r="F10" s="36"/>
      <c r="G10" s="36"/>
      <c r="H10" s="36"/>
      <c r="I10" s="36"/>
      <c r="J10" s="36"/>
      <c r="K10" s="36"/>
      <c r="L10" s="36"/>
      <c r="M10" s="36"/>
      <c r="N10" s="36"/>
      <c r="O10" s="36"/>
      <c r="P10" s="36"/>
      <c r="Q10" s="36"/>
      <c r="R10" s="36"/>
      <c r="S10" s="36"/>
      <c r="T10" s="36"/>
      <c r="U10" s="36"/>
      <c r="V10" s="36"/>
    </row>
    <row r="11" spans="1:25" ht="13.5" customHeight="1" x14ac:dyDescent="0.2">
      <c r="A11" s="219"/>
      <c r="B11" s="220" t="s">
        <v>393</v>
      </c>
      <c r="C11" s="221" t="s">
        <v>2828</v>
      </c>
      <c r="D11" s="276"/>
      <c r="E11" s="280"/>
      <c r="F11" s="36"/>
      <c r="G11" s="36"/>
      <c r="H11" s="36"/>
      <c r="I11" s="36"/>
      <c r="J11" s="36"/>
      <c r="K11" s="36"/>
      <c r="L11" s="36"/>
      <c r="M11" s="36"/>
      <c r="N11" s="36"/>
      <c r="O11" s="36"/>
      <c r="P11" s="36"/>
      <c r="Q11" s="36"/>
      <c r="R11" s="36"/>
      <c r="S11" s="36"/>
      <c r="T11" s="36"/>
      <c r="U11" s="36"/>
      <c r="V11" s="36"/>
    </row>
    <row r="12" spans="1:25" ht="13.5" customHeight="1" x14ac:dyDescent="0.2">
      <c r="A12" s="219"/>
      <c r="B12" s="220" t="s">
        <v>2829</v>
      </c>
      <c r="C12" s="221" t="s">
        <v>2830</v>
      </c>
      <c r="D12" s="276"/>
      <c r="E12" s="280"/>
      <c r="F12" s="36"/>
      <c r="G12" s="36"/>
      <c r="H12" s="36"/>
      <c r="I12" s="36"/>
      <c r="J12" s="36"/>
      <c r="K12" s="36"/>
      <c r="L12" s="36"/>
      <c r="M12" s="36"/>
      <c r="N12" s="36"/>
      <c r="O12" s="36"/>
      <c r="P12" s="36"/>
      <c r="Q12" s="36"/>
      <c r="R12" s="36"/>
      <c r="S12" s="36"/>
      <c r="T12" s="36"/>
      <c r="U12" s="36"/>
      <c r="V12" s="36"/>
    </row>
    <row r="13" spans="1:25" ht="13.5" customHeight="1" x14ac:dyDescent="0.2">
      <c r="A13" s="219"/>
      <c r="B13" s="220" t="s">
        <v>2831</v>
      </c>
      <c r="C13" s="221" t="s">
        <v>2832</v>
      </c>
      <c r="D13" s="276"/>
      <c r="E13" s="280"/>
      <c r="F13" s="36"/>
      <c r="G13" s="36"/>
      <c r="H13" s="36"/>
      <c r="I13" s="36"/>
      <c r="J13" s="36"/>
      <c r="K13" s="36"/>
      <c r="L13" s="36"/>
      <c r="M13" s="36"/>
      <c r="N13" s="36"/>
      <c r="O13" s="36"/>
      <c r="P13" s="36"/>
      <c r="Q13" s="36"/>
      <c r="R13" s="36"/>
      <c r="S13" s="36"/>
      <c r="T13" s="36"/>
      <c r="U13" s="36"/>
      <c r="V13" s="36"/>
    </row>
    <row r="14" spans="1:25" ht="24" customHeight="1" x14ac:dyDescent="0.2">
      <c r="A14" s="219"/>
      <c r="B14" s="220" t="s">
        <v>2833</v>
      </c>
      <c r="C14" s="221" t="s">
        <v>2834</v>
      </c>
      <c r="D14" s="278">
        <f>SUM(D15:D21)</f>
        <v>0</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19"/>
      <c r="B15" s="220" t="s">
        <v>2835</v>
      </c>
      <c r="C15" s="221" t="s">
        <v>2836</v>
      </c>
      <c r="D15" s="276"/>
      <c r="E15" s="280"/>
      <c r="F15" s="36"/>
      <c r="G15" s="36"/>
      <c r="H15" s="36"/>
      <c r="I15" s="36"/>
      <c r="J15" s="36"/>
      <c r="K15" s="36"/>
      <c r="L15" s="36"/>
      <c r="M15" s="36"/>
      <c r="N15" s="36"/>
      <c r="O15" s="36"/>
      <c r="P15" s="36"/>
      <c r="Q15" s="36"/>
      <c r="R15" s="36"/>
      <c r="S15" s="36"/>
      <c r="T15" s="36"/>
      <c r="U15" s="36"/>
      <c r="V15" s="36"/>
    </row>
    <row r="16" spans="1:25" ht="24" customHeight="1" x14ac:dyDescent="0.2">
      <c r="A16" s="219"/>
      <c r="B16" s="220" t="s">
        <v>2837</v>
      </c>
      <c r="C16" s="221" t="s">
        <v>2838</v>
      </c>
      <c r="D16" s="276"/>
      <c r="E16" s="280"/>
      <c r="F16" s="36"/>
      <c r="G16" s="36"/>
      <c r="H16" s="36"/>
      <c r="I16" s="36"/>
      <c r="J16" s="36"/>
      <c r="K16" s="36"/>
      <c r="L16" s="36"/>
      <c r="M16" s="36"/>
      <c r="N16" s="36"/>
      <c r="O16" s="36"/>
      <c r="P16" s="36"/>
      <c r="Q16" s="36"/>
      <c r="R16" s="36"/>
      <c r="S16" s="36"/>
      <c r="T16" s="36"/>
      <c r="U16" s="36"/>
      <c r="V16" s="36"/>
    </row>
    <row r="17" spans="1:22" ht="13.5" customHeight="1" x14ac:dyDescent="0.2">
      <c r="A17" s="219"/>
      <c r="B17" s="220" t="s">
        <v>2839</v>
      </c>
      <c r="C17" s="221" t="s">
        <v>2840</v>
      </c>
      <c r="D17" s="276"/>
      <c r="E17" s="280"/>
      <c r="F17" s="36"/>
      <c r="G17" s="36"/>
      <c r="H17" s="36"/>
      <c r="I17" s="36"/>
      <c r="J17" s="36"/>
      <c r="K17" s="36"/>
      <c r="L17" s="36"/>
      <c r="M17" s="36"/>
      <c r="N17" s="36"/>
      <c r="O17" s="36"/>
      <c r="P17" s="36"/>
      <c r="Q17" s="36"/>
      <c r="R17" s="36"/>
      <c r="S17" s="36"/>
      <c r="T17" s="36"/>
      <c r="U17" s="36"/>
      <c r="V17" s="36"/>
    </row>
    <row r="18" spans="1:22" ht="13.5" customHeight="1" x14ac:dyDescent="0.2">
      <c r="A18" s="219"/>
      <c r="B18" s="220" t="s">
        <v>2841</v>
      </c>
      <c r="C18" s="221" t="s">
        <v>2842</v>
      </c>
      <c r="D18" s="276"/>
      <c r="E18" s="280"/>
      <c r="F18" s="36"/>
      <c r="G18" s="36"/>
      <c r="H18" s="36"/>
      <c r="I18" s="36"/>
      <c r="J18" s="36"/>
      <c r="K18" s="36"/>
      <c r="L18" s="36"/>
      <c r="M18" s="36"/>
      <c r="N18" s="36"/>
      <c r="O18" s="36"/>
      <c r="P18" s="36"/>
      <c r="Q18" s="36"/>
      <c r="R18" s="36"/>
      <c r="S18" s="36"/>
      <c r="T18" s="36"/>
      <c r="U18" s="36"/>
      <c r="V18" s="36"/>
    </row>
    <row r="19" spans="1:22" ht="13.5" customHeight="1" x14ac:dyDescent="0.2">
      <c r="A19" s="219"/>
      <c r="B19" s="220" t="s">
        <v>2843</v>
      </c>
      <c r="C19" s="221" t="s">
        <v>2844</v>
      </c>
      <c r="D19" s="276"/>
      <c r="E19" s="280"/>
      <c r="F19" s="36"/>
      <c r="G19" s="36"/>
      <c r="H19" s="36"/>
      <c r="I19" s="36"/>
      <c r="J19" s="36"/>
      <c r="K19" s="36"/>
      <c r="L19" s="36"/>
      <c r="M19" s="36"/>
      <c r="N19" s="36"/>
      <c r="O19" s="36"/>
      <c r="P19" s="36"/>
      <c r="Q19" s="36"/>
      <c r="R19" s="36"/>
      <c r="S19" s="36"/>
      <c r="T19" s="36"/>
      <c r="U19" s="36"/>
      <c r="V19" s="36"/>
    </row>
    <row r="20" spans="1:22" ht="13.5" customHeight="1" x14ac:dyDescent="0.2">
      <c r="A20" s="219"/>
      <c r="B20" s="220" t="s">
        <v>2845</v>
      </c>
      <c r="C20" s="221" t="s">
        <v>2846</v>
      </c>
      <c r="D20" s="276"/>
      <c r="E20" s="280"/>
      <c r="F20" s="36"/>
      <c r="G20" s="36"/>
      <c r="H20" s="36"/>
      <c r="I20" s="36"/>
      <c r="J20" s="36"/>
      <c r="K20" s="36"/>
      <c r="L20" s="36"/>
      <c r="M20" s="36"/>
      <c r="N20" s="36"/>
      <c r="O20" s="36"/>
      <c r="P20" s="36"/>
      <c r="Q20" s="36"/>
      <c r="R20" s="36"/>
      <c r="S20" s="36"/>
      <c r="T20" s="36"/>
      <c r="U20" s="36"/>
      <c r="V20" s="36"/>
    </row>
    <row r="21" spans="1:22" ht="13.5" customHeight="1" x14ac:dyDescent="0.2">
      <c r="A21" s="219"/>
      <c r="B21" s="220" t="s">
        <v>2847</v>
      </c>
      <c r="C21" s="221" t="s">
        <v>2848</v>
      </c>
      <c r="D21" s="276"/>
      <c r="E21" s="280"/>
      <c r="F21" s="36"/>
      <c r="G21" s="36"/>
      <c r="H21" s="36"/>
      <c r="I21" s="36"/>
      <c r="J21" s="36"/>
      <c r="K21" s="36"/>
      <c r="L21" s="36"/>
      <c r="M21" s="36"/>
      <c r="N21" s="36"/>
      <c r="O21" s="36"/>
      <c r="P21" s="36"/>
      <c r="Q21" s="36"/>
      <c r="R21" s="36"/>
      <c r="S21" s="36"/>
      <c r="T21" s="36"/>
      <c r="U21" s="36"/>
      <c r="V21" s="36"/>
    </row>
    <row r="22" spans="1:22" ht="13.5" customHeight="1" x14ac:dyDescent="0.2">
      <c r="A22" s="219" t="s">
        <v>2849</v>
      </c>
      <c r="B22" s="220" t="s">
        <v>2850</v>
      </c>
      <c r="C22" s="221" t="s">
        <v>2849</v>
      </c>
      <c r="D22" s="278">
        <f>D23+D30</f>
        <v>0</v>
      </c>
      <c r="E22" s="282">
        <f>E23+E30</f>
        <v>209200.2</v>
      </c>
      <c r="F22" s="36"/>
      <c r="G22" s="36"/>
      <c r="H22" s="36"/>
      <c r="I22" s="36"/>
      <c r="J22" s="36"/>
      <c r="K22" s="36"/>
      <c r="L22" s="36"/>
      <c r="M22" s="36"/>
      <c r="N22" s="36"/>
      <c r="O22" s="36"/>
      <c r="P22" s="36"/>
      <c r="Q22" s="36"/>
      <c r="R22" s="36"/>
      <c r="S22" s="36"/>
      <c r="T22" s="36"/>
      <c r="U22" s="36"/>
      <c r="V22" s="36"/>
    </row>
    <row r="23" spans="1:22" ht="13.5" customHeight="1" x14ac:dyDescent="0.2">
      <c r="A23" s="219"/>
      <c r="B23" s="220" t="s">
        <v>2851</v>
      </c>
      <c r="C23" s="221" t="s">
        <v>2852</v>
      </c>
      <c r="D23" s="278">
        <f>SUM(D24:D29)</f>
        <v>0</v>
      </c>
      <c r="E23" s="282">
        <f>SUM(E24:E29)</f>
        <v>0</v>
      </c>
      <c r="F23" s="36"/>
      <c r="G23" s="36"/>
      <c r="H23" s="36"/>
      <c r="I23" s="36"/>
      <c r="J23" s="36"/>
      <c r="K23" s="36"/>
      <c r="L23" s="36"/>
      <c r="M23" s="36"/>
      <c r="N23" s="36"/>
      <c r="O23" s="36"/>
      <c r="P23" s="36"/>
      <c r="Q23" s="36"/>
      <c r="R23" s="36"/>
      <c r="S23" s="36"/>
      <c r="T23" s="36"/>
      <c r="U23" s="36"/>
      <c r="V23" s="36"/>
    </row>
    <row r="24" spans="1:22" ht="13.5" customHeight="1" x14ac:dyDescent="0.2">
      <c r="A24" s="219"/>
      <c r="B24" s="220" t="s">
        <v>2823</v>
      </c>
      <c r="C24" s="221" t="s">
        <v>2853</v>
      </c>
      <c r="D24" s="276"/>
      <c r="E24" s="280"/>
      <c r="F24" s="36"/>
      <c r="G24" s="36"/>
      <c r="H24" s="36"/>
      <c r="I24" s="36"/>
      <c r="J24" s="36"/>
      <c r="K24" s="36"/>
      <c r="L24" s="36"/>
      <c r="M24" s="36"/>
      <c r="N24" s="36"/>
      <c r="O24" s="36"/>
      <c r="P24" s="36"/>
      <c r="Q24" s="36"/>
      <c r="R24" s="36"/>
      <c r="S24" s="36"/>
      <c r="T24" s="36"/>
      <c r="U24" s="36"/>
      <c r="V24" s="36"/>
    </row>
    <row r="25" spans="1:22" ht="13.5" customHeight="1" x14ac:dyDescent="0.2">
      <c r="A25" s="219"/>
      <c r="B25" s="220" t="s">
        <v>2825</v>
      </c>
      <c r="C25" s="221" t="s">
        <v>2854</v>
      </c>
      <c r="D25" s="276"/>
      <c r="E25" s="280"/>
      <c r="F25" s="36"/>
      <c r="G25" s="36"/>
      <c r="H25" s="36"/>
      <c r="I25" s="36"/>
      <c r="J25" s="36"/>
      <c r="K25" s="36"/>
      <c r="L25" s="36"/>
      <c r="M25" s="36"/>
      <c r="N25" s="36"/>
      <c r="O25" s="36"/>
      <c r="P25" s="36"/>
      <c r="Q25" s="36"/>
      <c r="R25" s="36"/>
      <c r="S25" s="36"/>
      <c r="T25" s="36"/>
      <c r="U25" s="36"/>
      <c r="V25" s="36"/>
    </row>
    <row r="26" spans="1:22" ht="13.5" customHeight="1" x14ac:dyDescent="0.2">
      <c r="A26" s="219"/>
      <c r="B26" s="220" t="s">
        <v>2057</v>
      </c>
      <c r="C26" s="221" t="s">
        <v>2855</v>
      </c>
      <c r="D26" s="276"/>
      <c r="E26" s="280"/>
      <c r="F26" s="36"/>
      <c r="G26" s="36"/>
      <c r="H26" s="36"/>
      <c r="I26" s="36"/>
      <c r="J26" s="36"/>
      <c r="K26" s="36"/>
      <c r="L26" s="36"/>
      <c r="M26" s="36"/>
      <c r="N26" s="36"/>
      <c r="O26" s="36"/>
      <c r="P26" s="36"/>
      <c r="Q26" s="36"/>
      <c r="R26" s="36"/>
      <c r="S26" s="36"/>
      <c r="T26" s="36"/>
      <c r="U26" s="36"/>
      <c r="V26" s="36"/>
    </row>
    <row r="27" spans="1:22" ht="13.5" customHeight="1" x14ac:dyDescent="0.2">
      <c r="A27" s="219"/>
      <c r="B27" s="220" t="s">
        <v>393</v>
      </c>
      <c r="C27" s="221" t="s">
        <v>2856</v>
      </c>
      <c r="D27" s="276"/>
      <c r="E27" s="280"/>
      <c r="F27" s="36"/>
      <c r="G27" s="36"/>
      <c r="H27" s="36"/>
      <c r="I27" s="36"/>
      <c r="J27" s="36"/>
      <c r="K27" s="36"/>
      <c r="L27" s="36"/>
      <c r="M27" s="36"/>
      <c r="N27" s="36"/>
      <c r="O27" s="36"/>
      <c r="P27" s="36"/>
      <c r="Q27" s="36"/>
      <c r="R27" s="36"/>
      <c r="S27" s="36"/>
      <c r="T27" s="36"/>
      <c r="U27" s="36"/>
      <c r="V27" s="36"/>
    </row>
    <row r="28" spans="1:22" ht="13.5" customHeight="1" x14ac:dyDescent="0.2">
      <c r="A28" s="219"/>
      <c r="B28" s="220" t="s">
        <v>2829</v>
      </c>
      <c r="C28" s="221" t="s">
        <v>2857</v>
      </c>
      <c r="D28" s="276"/>
      <c r="E28" s="280"/>
      <c r="F28" s="36"/>
      <c r="G28" s="36"/>
      <c r="H28" s="36"/>
      <c r="I28" s="36"/>
      <c r="J28" s="36"/>
      <c r="K28" s="36"/>
      <c r="L28" s="36"/>
      <c r="M28" s="36"/>
      <c r="N28" s="36"/>
      <c r="O28" s="36"/>
      <c r="P28" s="36"/>
      <c r="Q28" s="36"/>
      <c r="R28" s="36"/>
      <c r="S28" s="36"/>
      <c r="T28" s="36"/>
      <c r="U28" s="36"/>
      <c r="V28" s="36"/>
    </row>
    <row r="29" spans="1:22" ht="13.5" customHeight="1" x14ac:dyDescent="0.2">
      <c r="A29" s="219"/>
      <c r="B29" s="220" t="s">
        <v>2831</v>
      </c>
      <c r="C29" s="221" t="s">
        <v>2858</v>
      </c>
      <c r="D29" s="276"/>
      <c r="E29" s="280"/>
      <c r="F29" s="36"/>
      <c r="G29" s="36"/>
      <c r="H29" s="36"/>
      <c r="I29" s="36"/>
      <c r="J29" s="36"/>
      <c r="K29" s="36"/>
      <c r="L29" s="36"/>
      <c r="M29" s="36"/>
      <c r="N29" s="36"/>
      <c r="O29" s="36"/>
      <c r="P29" s="36"/>
      <c r="Q29" s="36"/>
      <c r="R29" s="36"/>
      <c r="S29" s="36"/>
      <c r="T29" s="36"/>
      <c r="U29" s="36"/>
      <c r="V29" s="36"/>
    </row>
    <row r="30" spans="1:22" ht="13.5" customHeight="1" x14ac:dyDescent="0.2">
      <c r="A30" s="219"/>
      <c r="B30" s="220" t="s">
        <v>2859</v>
      </c>
      <c r="C30" s="221" t="s">
        <v>2860</v>
      </c>
      <c r="D30" s="278">
        <f>SUM(D31:D37)</f>
        <v>0</v>
      </c>
      <c r="E30" s="282">
        <f>SUM(E31:E37)</f>
        <v>209200.2</v>
      </c>
      <c r="F30" s="36"/>
      <c r="G30" s="36"/>
      <c r="H30" s="36"/>
      <c r="I30" s="36"/>
      <c r="J30" s="36"/>
      <c r="K30" s="36"/>
      <c r="L30" s="36"/>
      <c r="M30" s="36"/>
      <c r="N30" s="36"/>
      <c r="O30" s="36"/>
      <c r="P30" s="36"/>
      <c r="Q30" s="36"/>
      <c r="R30" s="36"/>
      <c r="S30" s="36"/>
      <c r="T30" s="36"/>
      <c r="U30" s="36"/>
      <c r="V30" s="36"/>
    </row>
    <row r="31" spans="1:22" ht="13.5" customHeight="1" x14ac:dyDescent="0.2">
      <c r="A31" s="219"/>
      <c r="B31" s="220" t="s">
        <v>2835</v>
      </c>
      <c r="C31" s="221" t="s">
        <v>2861</v>
      </c>
      <c r="D31" s="276"/>
      <c r="E31" s="280"/>
      <c r="F31" s="36"/>
      <c r="G31" s="36"/>
      <c r="H31" s="36"/>
      <c r="I31" s="36"/>
      <c r="J31" s="36"/>
      <c r="K31" s="36"/>
      <c r="L31" s="36"/>
      <c r="M31" s="36"/>
      <c r="N31" s="36"/>
      <c r="O31" s="36"/>
      <c r="P31" s="36"/>
      <c r="Q31" s="36"/>
      <c r="R31" s="36"/>
      <c r="S31" s="36"/>
      <c r="T31" s="36"/>
      <c r="U31" s="36"/>
      <c r="V31" s="36"/>
    </row>
    <row r="32" spans="1:22" ht="24" customHeight="1" x14ac:dyDescent="0.2">
      <c r="A32" s="219"/>
      <c r="B32" s="220" t="s">
        <v>2837</v>
      </c>
      <c r="C32" s="221" t="s">
        <v>2862</v>
      </c>
      <c r="D32" s="276"/>
      <c r="E32" s="280"/>
      <c r="F32" s="36"/>
      <c r="G32" s="36"/>
      <c r="H32" s="36"/>
      <c r="I32" s="36"/>
      <c r="J32" s="36"/>
      <c r="K32" s="36"/>
      <c r="L32" s="36"/>
      <c r="M32" s="36"/>
      <c r="N32" s="36"/>
      <c r="O32" s="36"/>
      <c r="P32" s="36"/>
      <c r="Q32" s="36"/>
      <c r="R32" s="36"/>
      <c r="S32" s="36"/>
      <c r="T32" s="36"/>
      <c r="U32" s="36"/>
      <c r="V32" s="36"/>
    </row>
    <row r="33" spans="1:22" ht="13.5" customHeight="1" x14ac:dyDescent="0.2">
      <c r="A33" s="219"/>
      <c r="B33" s="220" t="s">
        <v>2839</v>
      </c>
      <c r="C33" s="221" t="s">
        <v>2863</v>
      </c>
      <c r="D33" s="276"/>
      <c r="E33" s="280"/>
      <c r="F33" s="36"/>
      <c r="G33" s="36"/>
      <c r="H33" s="36"/>
      <c r="I33" s="36"/>
      <c r="J33" s="36"/>
      <c r="K33" s="36"/>
      <c r="L33" s="36"/>
      <c r="M33" s="36"/>
      <c r="N33" s="36"/>
      <c r="O33" s="36"/>
      <c r="P33" s="36"/>
      <c r="Q33" s="36"/>
      <c r="R33" s="36"/>
      <c r="S33" s="36"/>
      <c r="T33" s="36"/>
      <c r="U33" s="36"/>
      <c r="V33" s="36"/>
    </row>
    <row r="34" spans="1:22" ht="13.5" customHeight="1" x14ac:dyDescent="0.2">
      <c r="A34" s="219"/>
      <c r="B34" s="220" t="s">
        <v>2841</v>
      </c>
      <c r="C34" s="221" t="s">
        <v>2864</v>
      </c>
      <c r="D34" s="276"/>
      <c r="E34" s="280"/>
      <c r="F34" s="36"/>
      <c r="G34" s="36"/>
      <c r="H34" s="36"/>
      <c r="I34" s="36"/>
      <c r="J34" s="36"/>
      <c r="K34" s="36"/>
      <c r="L34" s="36"/>
      <c r="M34" s="36"/>
      <c r="N34" s="36"/>
      <c r="O34" s="36"/>
      <c r="P34" s="36"/>
      <c r="Q34" s="36"/>
      <c r="R34" s="36"/>
      <c r="S34" s="36"/>
      <c r="T34" s="36"/>
      <c r="U34" s="36"/>
      <c r="V34" s="36"/>
    </row>
    <row r="35" spans="1:22" ht="13.5" customHeight="1" x14ac:dyDescent="0.2">
      <c r="A35" s="219"/>
      <c r="B35" s="220" t="s">
        <v>2843</v>
      </c>
      <c r="C35" s="221" t="s">
        <v>2865</v>
      </c>
      <c r="D35" s="276"/>
      <c r="E35" s="280"/>
      <c r="F35" s="36"/>
      <c r="G35" s="36"/>
      <c r="H35" s="36"/>
      <c r="I35" s="36"/>
      <c r="J35" s="36"/>
      <c r="K35" s="36"/>
      <c r="L35" s="36"/>
      <c r="M35" s="36"/>
      <c r="N35" s="36"/>
      <c r="O35" s="36"/>
      <c r="P35" s="36"/>
      <c r="Q35" s="36"/>
      <c r="R35" s="36"/>
      <c r="S35" s="36"/>
      <c r="T35" s="36"/>
      <c r="U35" s="36"/>
      <c r="V35" s="36"/>
    </row>
    <row r="36" spans="1:22" ht="13.5" customHeight="1" x14ac:dyDescent="0.2">
      <c r="A36" s="219"/>
      <c r="B36" s="220" t="s">
        <v>2845</v>
      </c>
      <c r="C36" s="221" t="s">
        <v>2866</v>
      </c>
      <c r="D36" s="276"/>
      <c r="E36" s="280">
        <v>209200.2</v>
      </c>
      <c r="F36" s="36"/>
      <c r="G36" s="36"/>
      <c r="H36" s="36"/>
      <c r="I36" s="36"/>
      <c r="J36" s="36"/>
      <c r="K36" s="36"/>
      <c r="L36" s="36"/>
      <c r="M36" s="36"/>
      <c r="N36" s="36"/>
      <c r="O36" s="36"/>
      <c r="P36" s="36"/>
      <c r="Q36" s="36"/>
      <c r="R36" s="36"/>
      <c r="S36" s="36"/>
      <c r="T36" s="36"/>
      <c r="U36" s="36"/>
      <c r="V36" s="36"/>
    </row>
    <row r="37" spans="1:22" ht="13.5" customHeight="1" x14ac:dyDescent="0.2">
      <c r="A37" s="219"/>
      <c r="B37" s="220" t="s">
        <v>2847</v>
      </c>
      <c r="C37" s="221" t="s">
        <v>2867</v>
      </c>
      <c r="D37" s="276"/>
      <c r="E37" s="280"/>
      <c r="F37" s="36"/>
      <c r="G37" s="36"/>
      <c r="H37" s="36"/>
      <c r="I37" s="36"/>
      <c r="J37" s="36"/>
      <c r="K37" s="36"/>
      <c r="L37" s="36"/>
      <c r="M37" s="36"/>
      <c r="N37" s="36"/>
      <c r="O37" s="36"/>
      <c r="P37" s="36"/>
      <c r="Q37" s="36"/>
      <c r="R37" s="36"/>
      <c r="S37" s="36"/>
      <c r="T37" s="36"/>
      <c r="U37" s="36"/>
      <c r="V37" s="36"/>
    </row>
    <row r="38" spans="1:22" ht="13.5" customHeight="1" x14ac:dyDescent="0.2">
      <c r="A38" s="219" t="s">
        <v>2868</v>
      </c>
      <c r="B38" s="220" t="s">
        <v>2869</v>
      </c>
      <c r="C38" s="221" t="s">
        <v>2868</v>
      </c>
      <c r="D38" s="278">
        <f>D39+D44</f>
        <v>0</v>
      </c>
      <c r="E38" s="282">
        <f>E39+E44</f>
        <v>0</v>
      </c>
      <c r="F38" s="36"/>
      <c r="G38" s="36"/>
      <c r="H38" s="36"/>
      <c r="I38" s="36"/>
      <c r="J38" s="36"/>
      <c r="K38" s="36"/>
      <c r="L38" s="36"/>
      <c r="M38" s="36"/>
      <c r="N38" s="36"/>
      <c r="O38" s="36"/>
      <c r="P38" s="36"/>
      <c r="Q38" s="36"/>
      <c r="R38" s="36"/>
      <c r="S38" s="36"/>
      <c r="T38" s="36"/>
      <c r="U38" s="36"/>
      <c r="V38" s="36"/>
    </row>
    <row r="39" spans="1:22" ht="13.5" customHeight="1" x14ac:dyDescent="0.2">
      <c r="A39" s="219" t="s">
        <v>2870</v>
      </c>
      <c r="B39" s="220" t="s">
        <v>2871</v>
      </c>
      <c r="C39" s="221" t="s">
        <v>2870</v>
      </c>
      <c r="D39" s="278">
        <f>SUM(D40:D43)</f>
        <v>0</v>
      </c>
      <c r="E39" s="282">
        <f>SUM(E40:E43)</f>
        <v>0</v>
      </c>
      <c r="F39" s="36"/>
      <c r="G39" s="36"/>
      <c r="H39" s="36"/>
      <c r="I39" s="36"/>
      <c r="J39" s="36"/>
      <c r="K39" s="36"/>
      <c r="L39" s="36"/>
      <c r="M39" s="36"/>
      <c r="N39" s="36"/>
      <c r="O39" s="36"/>
      <c r="P39" s="36"/>
      <c r="Q39" s="36"/>
      <c r="R39" s="36"/>
      <c r="S39" s="36"/>
      <c r="T39" s="36"/>
      <c r="U39" s="36"/>
      <c r="V39" s="36"/>
    </row>
    <row r="40" spans="1:22" ht="13.5" customHeight="1" x14ac:dyDescent="0.2">
      <c r="A40" s="219"/>
      <c r="B40" s="220" t="s">
        <v>2872</v>
      </c>
      <c r="C40" s="221" t="s">
        <v>2873</v>
      </c>
      <c r="D40" s="276"/>
      <c r="E40" s="280"/>
      <c r="F40" s="36"/>
      <c r="G40" s="36"/>
      <c r="H40" s="36"/>
      <c r="I40" s="36"/>
      <c r="J40" s="36"/>
      <c r="K40" s="36"/>
      <c r="L40" s="36"/>
      <c r="M40" s="36"/>
      <c r="N40" s="36"/>
      <c r="O40" s="36"/>
      <c r="P40" s="36"/>
      <c r="Q40" s="36"/>
      <c r="R40" s="36"/>
      <c r="S40" s="36"/>
      <c r="T40" s="36"/>
      <c r="U40" s="36"/>
      <c r="V40" s="36"/>
    </row>
    <row r="41" spans="1:22" ht="13.5" customHeight="1" x14ac:dyDescent="0.2">
      <c r="A41" s="219"/>
      <c r="B41" s="220" t="s">
        <v>2315</v>
      </c>
      <c r="C41" s="221" t="s">
        <v>2874</v>
      </c>
      <c r="D41" s="276"/>
      <c r="E41" s="280"/>
      <c r="F41" s="36"/>
      <c r="G41" s="36"/>
      <c r="H41" s="36"/>
      <c r="I41" s="36"/>
      <c r="J41" s="36"/>
      <c r="K41" s="36"/>
      <c r="L41" s="36"/>
      <c r="M41" s="36"/>
      <c r="N41" s="36"/>
      <c r="O41" s="36"/>
      <c r="P41" s="36"/>
      <c r="Q41" s="36"/>
      <c r="R41" s="36"/>
      <c r="S41" s="36"/>
      <c r="T41" s="36"/>
      <c r="U41" s="36"/>
      <c r="V41" s="36"/>
    </row>
    <row r="42" spans="1:22" ht="13.5" customHeight="1" x14ac:dyDescent="0.2">
      <c r="A42" s="219"/>
      <c r="B42" s="220" t="s">
        <v>2875</v>
      </c>
      <c r="C42" s="221" t="s">
        <v>2876</v>
      </c>
      <c r="D42" s="276"/>
      <c r="E42" s="280"/>
      <c r="F42" s="36"/>
      <c r="G42" s="36"/>
      <c r="H42" s="36"/>
      <c r="I42" s="36"/>
      <c r="J42" s="36"/>
      <c r="K42" s="36"/>
      <c r="L42" s="36"/>
      <c r="M42" s="36"/>
      <c r="N42" s="36"/>
      <c r="O42" s="36"/>
      <c r="P42" s="36"/>
      <c r="Q42" s="36"/>
      <c r="R42" s="36"/>
      <c r="S42" s="36"/>
      <c r="T42" s="36"/>
      <c r="U42" s="36"/>
      <c r="V42" s="36"/>
    </row>
    <row r="43" spans="1:22" ht="13.5" customHeight="1" x14ac:dyDescent="0.2">
      <c r="A43" s="219"/>
      <c r="B43" s="220" t="s">
        <v>2877</v>
      </c>
      <c r="C43" s="221" t="s">
        <v>2878</v>
      </c>
      <c r="D43" s="276"/>
      <c r="E43" s="280"/>
      <c r="F43" s="36"/>
      <c r="G43" s="36"/>
      <c r="H43" s="36"/>
      <c r="I43" s="36"/>
      <c r="J43" s="36"/>
      <c r="K43" s="36"/>
      <c r="L43" s="36"/>
      <c r="M43" s="36"/>
      <c r="N43" s="36"/>
      <c r="O43" s="36"/>
      <c r="P43" s="36"/>
      <c r="Q43" s="36"/>
      <c r="R43" s="36"/>
      <c r="S43" s="36"/>
      <c r="T43" s="36"/>
      <c r="U43" s="36"/>
      <c r="V43" s="36"/>
    </row>
    <row r="44" spans="1:22" ht="13.5" customHeight="1" x14ac:dyDescent="0.2">
      <c r="A44" s="219" t="s">
        <v>2879</v>
      </c>
      <c r="B44" s="220" t="s">
        <v>2880</v>
      </c>
      <c r="C44" s="221" t="s">
        <v>2879</v>
      </c>
      <c r="D44" s="278">
        <f>SUM(D45:D48)</f>
        <v>0</v>
      </c>
      <c r="E44" s="282">
        <f>SUM(E45:E48)</f>
        <v>0</v>
      </c>
      <c r="F44" s="36"/>
      <c r="G44" s="36"/>
      <c r="H44" s="36"/>
      <c r="I44" s="36"/>
      <c r="J44" s="36"/>
      <c r="K44" s="36"/>
      <c r="L44" s="36"/>
      <c r="M44" s="36"/>
      <c r="N44" s="36"/>
      <c r="O44" s="36"/>
      <c r="P44" s="36"/>
      <c r="Q44" s="36"/>
      <c r="R44" s="36"/>
      <c r="S44" s="36"/>
      <c r="T44" s="36"/>
      <c r="U44" s="36"/>
      <c r="V44" s="36"/>
    </row>
    <row r="45" spans="1:22" ht="13.5" customHeight="1" x14ac:dyDescent="0.2">
      <c r="A45" s="219"/>
      <c r="B45" s="220" t="s">
        <v>2872</v>
      </c>
      <c r="C45" s="221" t="s">
        <v>2881</v>
      </c>
      <c r="D45" s="276"/>
      <c r="E45" s="280"/>
      <c r="F45" s="36"/>
      <c r="G45" s="36"/>
      <c r="H45" s="36"/>
      <c r="I45" s="36"/>
      <c r="J45" s="36"/>
      <c r="K45" s="36"/>
      <c r="L45" s="36"/>
      <c r="M45" s="36"/>
      <c r="N45" s="36"/>
      <c r="O45" s="36"/>
      <c r="P45" s="36"/>
      <c r="Q45" s="36"/>
      <c r="R45" s="36"/>
      <c r="S45" s="36"/>
      <c r="T45" s="36"/>
      <c r="U45" s="36"/>
      <c r="V45" s="36"/>
    </row>
    <row r="46" spans="1:22" ht="13.5" customHeight="1" x14ac:dyDescent="0.2">
      <c r="A46" s="219"/>
      <c r="B46" s="220" t="s">
        <v>2315</v>
      </c>
      <c r="C46" s="221" t="s">
        <v>2882</v>
      </c>
      <c r="D46" s="276"/>
      <c r="E46" s="280"/>
      <c r="F46" s="36"/>
      <c r="G46" s="36"/>
      <c r="H46" s="36"/>
      <c r="I46" s="36"/>
      <c r="J46" s="36"/>
      <c r="K46" s="36"/>
      <c r="L46" s="36"/>
      <c r="M46" s="36"/>
      <c r="N46" s="36"/>
      <c r="O46" s="36"/>
      <c r="P46" s="36"/>
      <c r="Q46" s="36"/>
      <c r="R46" s="36"/>
      <c r="S46" s="36"/>
      <c r="T46" s="36"/>
      <c r="U46" s="36"/>
      <c r="V46" s="36"/>
    </row>
    <row r="47" spans="1:22" ht="13.5" customHeight="1" x14ac:dyDescent="0.2">
      <c r="A47" s="219"/>
      <c r="B47" s="220" t="s">
        <v>2875</v>
      </c>
      <c r="C47" s="221" t="s">
        <v>2883</v>
      </c>
      <c r="D47" s="276"/>
      <c r="E47" s="280"/>
      <c r="F47" s="36"/>
      <c r="G47" s="36"/>
      <c r="H47" s="36"/>
      <c r="I47" s="36"/>
      <c r="J47" s="36"/>
      <c r="K47" s="36"/>
      <c r="L47" s="36"/>
      <c r="M47" s="36"/>
      <c r="N47" s="36"/>
      <c r="O47" s="36"/>
      <c r="P47" s="36"/>
      <c r="Q47" s="36"/>
      <c r="R47" s="36"/>
      <c r="S47" s="36"/>
      <c r="T47" s="36"/>
      <c r="U47" s="36"/>
      <c r="V47" s="36"/>
    </row>
    <row r="48" spans="1:22" ht="13.5" customHeight="1" x14ac:dyDescent="0.2">
      <c r="A48" s="69"/>
      <c r="B48" s="225" t="s">
        <v>2877</v>
      </c>
      <c r="C48" s="226" t="s">
        <v>2884</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1" sqref="D101 D101"/>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2885</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2886</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2887</v>
      </c>
      <c r="C5" s="90" t="s">
        <v>2888</v>
      </c>
      <c r="D5" s="286">
        <v>330522.19</v>
      </c>
      <c r="E5" s="36"/>
      <c r="F5" s="36"/>
      <c r="G5" s="36"/>
      <c r="H5" s="36"/>
      <c r="I5" s="36"/>
      <c r="J5" s="36"/>
      <c r="K5" s="36"/>
      <c r="L5" s="36"/>
      <c r="M5" s="36"/>
      <c r="N5" s="36"/>
      <c r="O5" s="36"/>
      <c r="P5" s="36"/>
      <c r="Q5" s="36"/>
      <c r="R5" s="36"/>
      <c r="S5" s="36"/>
      <c r="T5" s="36"/>
      <c r="U5" s="36"/>
    </row>
    <row r="6" spans="1:24" ht="24" customHeight="1" x14ac:dyDescent="0.2">
      <c r="A6" s="71"/>
      <c r="B6" s="72" t="s">
        <v>2889</v>
      </c>
      <c r="C6" s="91" t="s">
        <v>2890</v>
      </c>
      <c r="D6" s="285">
        <f>D7+D8+D17+D18</f>
        <v>3483474</v>
      </c>
      <c r="E6" s="36"/>
      <c r="F6" s="36"/>
      <c r="G6" s="36"/>
      <c r="H6" s="36"/>
      <c r="I6" s="36"/>
      <c r="J6" s="36"/>
      <c r="K6" s="36"/>
      <c r="L6" s="36"/>
      <c r="M6" s="36"/>
      <c r="N6" s="36"/>
      <c r="O6" s="36"/>
      <c r="P6" s="36"/>
      <c r="Q6" s="36"/>
      <c r="R6" s="36"/>
      <c r="S6" s="36"/>
      <c r="T6" s="36"/>
      <c r="U6" s="36"/>
    </row>
    <row r="7" spans="1:24" ht="12.75" customHeight="1" x14ac:dyDescent="0.2">
      <c r="A7" s="71"/>
      <c r="B7" s="72" t="s">
        <v>2891</v>
      </c>
      <c r="C7" s="91" t="s">
        <v>2892</v>
      </c>
      <c r="D7" s="280">
        <v>0</v>
      </c>
      <c r="E7" s="36"/>
      <c r="F7" s="36"/>
      <c r="G7" s="36"/>
      <c r="H7" s="36"/>
      <c r="I7" s="36"/>
      <c r="J7" s="36"/>
      <c r="K7" s="36"/>
      <c r="L7" s="36"/>
      <c r="M7" s="36"/>
      <c r="N7" s="36"/>
      <c r="O7" s="36"/>
      <c r="P7" s="36"/>
      <c r="Q7" s="36"/>
      <c r="R7" s="36"/>
      <c r="S7" s="36"/>
      <c r="T7" s="36"/>
      <c r="U7" s="36"/>
    </row>
    <row r="8" spans="1:24" ht="12.75" customHeight="1" x14ac:dyDescent="0.2">
      <c r="A8" s="71" t="s">
        <v>35</v>
      </c>
      <c r="B8" s="72" t="s">
        <v>2893</v>
      </c>
      <c r="C8" s="91" t="s">
        <v>2894</v>
      </c>
      <c r="D8" s="285">
        <f>SUM(D9:D16)</f>
        <v>2103387.09</v>
      </c>
      <c r="E8" s="36"/>
      <c r="F8" s="36"/>
      <c r="G8" s="36"/>
      <c r="H8" s="36"/>
      <c r="I8" s="36"/>
      <c r="J8" s="36"/>
      <c r="K8" s="36"/>
      <c r="L8" s="36"/>
      <c r="M8" s="36"/>
      <c r="N8" s="36"/>
      <c r="O8" s="36"/>
      <c r="P8" s="36"/>
      <c r="Q8" s="36"/>
      <c r="R8" s="36"/>
      <c r="S8" s="36"/>
      <c r="T8" s="36"/>
      <c r="U8" s="36"/>
    </row>
    <row r="9" spans="1:24" ht="12.75" customHeight="1" x14ac:dyDescent="0.2">
      <c r="A9" s="230" t="s">
        <v>2292</v>
      </c>
      <c r="B9" s="150" t="s">
        <v>2293</v>
      </c>
      <c r="C9" s="91" t="s">
        <v>2895</v>
      </c>
      <c r="D9" s="280">
        <v>378385.65</v>
      </c>
      <c r="E9" s="36"/>
      <c r="F9" s="36"/>
      <c r="G9" s="36"/>
      <c r="H9" s="36"/>
      <c r="I9" s="36"/>
      <c r="J9" s="36"/>
      <c r="K9" s="36"/>
      <c r="L9" s="36"/>
      <c r="M9" s="36"/>
      <c r="N9" s="36"/>
      <c r="O9" s="36"/>
      <c r="P9" s="36"/>
      <c r="Q9" s="36"/>
      <c r="R9" s="36"/>
      <c r="S9" s="36"/>
      <c r="T9" s="36"/>
      <c r="U9" s="36"/>
    </row>
    <row r="10" spans="1:24" ht="12.75" customHeight="1" x14ac:dyDescent="0.2">
      <c r="A10" s="230" t="s">
        <v>2294</v>
      </c>
      <c r="B10" s="150" t="s">
        <v>2295</v>
      </c>
      <c r="C10" s="91" t="s">
        <v>2896</v>
      </c>
      <c r="D10" s="280">
        <v>1051849.43</v>
      </c>
      <c r="E10" s="36"/>
      <c r="F10" s="36"/>
      <c r="G10" s="36"/>
      <c r="H10" s="36"/>
      <c r="I10" s="36"/>
      <c r="J10" s="36"/>
      <c r="K10" s="36"/>
      <c r="L10" s="36"/>
      <c r="M10" s="36"/>
      <c r="N10" s="36"/>
      <c r="O10" s="36"/>
      <c r="P10" s="36"/>
      <c r="Q10" s="36"/>
      <c r="R10" s="36"/>
      <c r="S10" s="36"/>
      <c r="T10" s="36"/>
      <c r="U10" s="36"/>
    </row>
    <row r="11" spans="1:24" ht="12.75" customHeight="1" x14ac:dyDescent="0.2">
      <c r="A11" s="230" t="s">
        <v>2296</v>
      </c>
      <c r="B11" s="150" t="s">
        <v>2897</v>
      </c>
      <c r="C11" s="91" t="s">
        <v>2898</v>
      </c>
      <c r="D11" s="280">
        <v>28464</v>
      </c>
      <c r="E11" s="36"/>
      <c r="F11" s="36"/>
      <c r="G11" s="36"/>
      <c r="H11" s="36"/>
      <c r="I11" s="36"/>
      <c r="J11" s="36"/>
      <c r="K11" s="36"/>
      <c r="L11" s="36"/>
      <c r="M11" s="36"/>
      <c r="N11" s="36"/>
      <c r="O11" s="36"/>
      <c r="P11" s="36"/>
      <c r="Q11" s="36"/>
      <c r="R11" s="36"/>
      <c r="S11" s="36"/>
      <c r="T11" s="36"/>
      <c r="U11" s="36"/>
    </row>
    <row r="12" spans="1:24" ht="12.75" customHeight="1" x14ac:dyDescent="0.2">
      <c r="A12" s="230" t="s">
        <v>2304</v>
      </c>
      <c r="B12" s="150" t="s">
        <v>2305</v>
      </c>
      <c r="C12" s="91" t="s">
        <v>2899</v>
      </c>
      <c r="D12" s="280">
        <v>0</v>
      </c>
      <c r="E12" s="36"/>
      <c r="F12" s="36"/>
      <c r="G12" s="36"/>
      <c r="H12" s="36"/>
      <c r="I12" s="36"/>
      <c r="J12" s="36"/>
      <c r="K12" s="36"/>
      <c r="L12" s="36"/>
      <c r="M12" s="36"/>
      <c r="N12" s="36"/>
      <c r="O12" s="36"/>
      <c r="P12" s="36"/>
      <c r="Q12" s="36"/>
      <c r="R12" s="36"/>
      <c r="S12" s="36"/>
      <c r="T12" s="36"/>
      <c r="U12" s="36"/>
    </row>
    <row r="13" spans="1:24" ht="24" customHeight="1" x14ac:dyDescent="0.2">
      <c r="A13" s="230" t="s">
        <v>2306</v>
      </c>
      <c r="B13" s="150" t="s">
        <v>2900</v>
      </c>
      <c r="C13" s="91" t="s">
        <v>2901</v>
      </c>
      <c r="D13" s="280">
        <v>3891.68</v>
      </c>
      <c r="E13" s="36"/>
      <c r="F13" s="36"/>
      <c r="G13" s="36"/>
      <c r="H13" s="36"/>
      <c r="I13" s="36"/>
      <c r="J13" s="36"/>
      <c r="K13" s="36"/>
      <c r="L13" s="36"/>
      <c r="M13" s="36"/>
      <c r="N13" s="36"/>
      <c r="O13" s="36"/>
      <c r="P13" s="36"/>
      <c r="Q13" s="36"/>
      <c r="R13" s="36"/>
      <c r="S13" s="36"/>
      <c r="T13" s="36"/>
      <c r="U13" s="36"/>
    </row>
    <row r="14" spans="1:24" ht="12.75" customHeight="1" x14ac:dyDescent="0.2">
      <c r="A14" s="230" t="s">
        <v>2308</v>
      </c>
      <c r="B14" s="150" t="s">
        <v>2309</v>
      </c>
      <c r="C14" s="91" t="s">
        <v>2902</v>
      </c>
      <c r="D14" s="280">
        <v>80047.98</v>
      </c>
      <c r="E14" s="36"/>
      <c r="F14" s="36"/>
      <c r="G14" s="36"/>
      <c r="H14" s="36"/>
      <c r="I14" s="36"/>
      <c r="J14" s="36"/>
      <c r="K14" s="36"/>
      <c r="L14" s="36"/>
      <c r="M14" s="36"/>
      <c r="N14" s="36"/>
      <c r="O14" s="36"/>
      <c r="P14" s="36"/>
      <c r="Q14" s="36"/>
      <c r="R14" s="36"/>
      <c r="S14" s="36"/>
      <c r="T14" s="36"/>
      <c r="U14" s="36"/>
    </row>
    <row r="15" spans="1:24" ht="12.75" customHeight="1" x14ac:dyDescent="0.2">
      <c r="A15" s="230" t="s">
        <v>2310</v>
      </c>
      <c r="B15" s="150" t="s">
        <v>2311</v>
      </c>
      <c r="C15" s="91" t="s">
        <v>2903</v>
      </c>
      <c r="D15" s="280">
        <v>40566.949999999997</v>
      </c>
      <c r="E15" s="36"/>
      <c r="F15" s="36"/>
      <c r="G15" s="36"/>
      <c r="H15" s="36"/>
      <c r="I15" s="36"/>
      <c r="J15" s="36"/>
      <c r="K15" s="36"/>
      <c r="L15" s="36"/>
      <c r="M15" s="36"/>
      <c r="N15" s="36"/>
      <c r="O15" s="36"/>
      <c r="P15" s="36"/>
      <c r="Q15" s="36"/>
      <c r="R15" s="36"/>
      <c r="S15" s="36"/>
      <c r="T15" s="36"/>
      <c r="U15" s="36"/>
    </row>
    <row r="16" spans="1:24" ht="12.75" customHeight="1" x14ac:dyDescent="0.2">
      <c r="A16" s="230" t="s">
        <v>2312</v>
      </c>
      <c r="B16" s="150" t="s">
        <v>2313</v>
      </c>
      <c r="C16" s="91" t="s">
        <v>2904</v>
      </c>
      <c r="D16" s="280">
        <v>520181.4</v>
      </c>
      <c r="E16" s="36"/>
      <c r="F16" s="36"/>
      <c r="G16" s="36"/>
      <c r="H16" s="36"/>
      <c r="I16" s="36"/>
      <c r="J16" s="36"/>
      <c r="K16" s="36"/>
      <c r="L16" s="36"/>
      <c r="M16" s="36"/>
      <c r="N16" s="36"/>
      <c r="O16" s="36"/>
      <c r="P16" s="36"/>
      <c r="Q16" s="36"/>
      <c r="R16" s="36"/>
      <c r="S16" s="36"/>
      <c r="T16" s="36"/>
      <c r="U16" s="36"/>
    </row>
    <row r="17" spans="1:21" ht="12.75" customHeight="1" x14ac:dyDescent="0.2">
      <c r="A17" s="71" t="s">
        <v>2314</v>
      </c>
      <c r="B17" s="72" t="s">
        <v>2315</v>
      </c>
      <c r="C17" s="91" t="s">
        <v>2905</v>
      </c>
      <c r="D17" s="280">
        <v>1380086.91</v>
      </c>
      <c r="E17" s="36"/>
      <c r="F17" s="36"/>
      <c r="G17" s="36"/>
      <c r="H17" s="36"/>
      <c r="I17" s="36"/>
      <c r="J17" s="36"/>
      <c r="K17" s="36"/>
      <c r="L17" s="36"/>
      <c r="M17" s="36"/>
      <c r="N17" s="36"/>
      <c r="O17" s="36"/>
      <c r="P17" s="36"/>
      <c r="Q17" s="36"/>
      <c r="R17" s="36"/>
      <c r="S17" s="36"/>
      <c r="T17" s="36"/>
      <c r="U17" s="36"/>
    </row>
    <row r="18" spans="1:21" ht="36" customHeight="1" x14ac:dyDescent="0.2">
      <c r="A18" s="71" t="s">
        <v>2906</v>
      </c>
      <c r="B18" s="72" t="s">
        <v>2907</v>
      </c>
      <c r="C18" s="91" t="s">
        <v>2908</v>
      </c>
      <c r="D18" s="285">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2909</v>
      </c>
      <c r="B19" s="150" t="s">
        <v>2910</v>
      </c>
      <c r="C19" s="91" t="s">
        <v>2911</v>
      </c>
      <c r="D19" s="280">
        <v>0</v>
      </c>
      <c r="E19" s="36"/>
      <c r="F19" s="36"/>
      <c r="G19" s="36"/>
      <c r="H19" s="36"/>
      <c r="I19" s="36"/>
      <c r="J19" s="36"/>
      <c r="K19" s="36"/>
      <c r="L19" s="36"/>
      <c r="M19" s="36"/>
      <c r="N19" s="36"/>
      <c r="O19" s="36"/>
      <c r="P19" s="36"/>
      <c r="Q19" s="36"/>
      <c r="R19" s="36"/>
      <c r="S19" s="36"/>
      <c r="T19" s="36"/>
      <c r="U19" s="36"/>
    </row>
    <row r="20" spans="1:21" ht="12.75" customHeight="1" x14ac:dyDescent="0.2">
      <c r="A20" s="230" t="s">
        <v>2912</v>
      </c>
      <c r="B20" s="150" t="s">
        <v>2327</v>
      </c>
      <c r="C20" s="91" t="s">
        <v>2913</v>
      </c>
      <c r="D20" s="280">
        <v>0</v>
      </c>
      <c r="E20" s="36"/>
      <c r="F20" s="36"/>
      <c r="G20" s="36"/>
      <c r="H20" s="36"/>
      <c r="I20" s="36"/>
      <c r="J20" s="36"/>
      <c r="K20" s="36"/>
      <c r="L20" s="36"/>
      <c r="M20" s="36"/>
      <c r="N20" s="36"/>
      <c r="O20" s="36"/>
      <c r="P20" s="36"/>
      <c r="Q20" s="36"/>
      <c r="R20" s="36"/>
      <c r="S20" s="36"/>
      <c r="T20" s="36"/>
      <c r="U20" s="36"/>
    </row>
    <row r="21" spans="1:21" ht="12.75" customHeight="1" x14ac:dyDescent="0.2">
      <c r="A21" s="230" t="s">
        <v>2914</v>
      </c>
      <c r="B21" s="150" t="s">
        <v>2331</v>
      </c>
      <c r="C21" s="91" t="s">
        <v>2915</v>
      </c>
      <c r="D21" s="280">
        <v>0</v>
      </c>
      <c r="E21" s="36"/>
      <c r="F21" s="36"/>
      <c r="G21" s="36"/>
      <c r="H21" s="36"/>
      <c r="I21" s="36"/>
      <c r="J21" s="36"/>
      <c r="K21" s="36"/>
      <c r="L21" s="36"/>
      <c r="M21" s="36"/>
      <c r="N21" s="36"/>
      <c r="O21" s="36"/>
      <c r="P21" s="36"/>
      <c r="Q21" s="36"/>
      <c r="R21" s="36"/>
      <c r="S21" s="36"/>
      <c r="T21" s="36"/>
      <c r="U21" s="36"/>
    </row>
    <row r="22" spans="1:21" ht="24" customHeight="1" x14ac:dyDescent="0.2">
      <c r="A22" s="230" t="s">
        <v>2916</v>
      </c>
      <c r="B22" s="150" t="s">
        <v>2917</v>
      </c>
      <c r="C22" s="91" t="s">
        <v>2918</v>
      </c>
      <c r="D22" s="280">
        <v>0</v>
      </c>
      <c r="E22" s="36"/>
      <c r="F22" s="36"/>
      <c r="G22" s="36"/>
      <c r="H22" s="36"/>
      <c r="I22" s="36"/>
      <c r="J22" s="36"/>
      <c r="K22" s="36"/>
      <c r="L22" s="36"/>
      <c r="M22" s="36"/>
      <c r="N22" s="36"/>
      <c r="O22" s="36"/>
      <c r="P22" s="36"/>
      <c r="Q22" s="36"/>
      <c r="R22" s="36"/>
      <c r="S22" s="36"/>
      <c r="T22" s="36"/>
      <c r="U22" s="36"/>
    </row>
    <row r="23" spans="1:21" ht="24" customHeight="1" x14ac:dyDescent="0.2">
      <c r="A23" s="230" t="s">
        <v>2919</v>
      </c>
      <c r="B23" s="150" t="s">
        <v>2920</v>
      </c>
      <c r="C23" s="91" t="s">
        <v>2921</v>
      </c>
      <c r="D23" s="280">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2922</v>
      </c>
      <c r="C24" s="91" t="s">
        <v>2923</v>
      </c>
      <c r="D24" s="285">
        <f>D25+D26+D35+D36</f>
        <v>3680273.71</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2891</v>
      </c>
      <c r="C25" s="91" t="s">
        <v>2924</v>
      </c>
      <c r="D25" s="280">
        <v>0</v>
      </c>
      <c r="E25" s="36"/>
      <c r="F25" s="36"/>
      <c r="G25" s="36"/>
      <c r="H25" s="36"/>
      <c r="I25" s="36"/>
      <c r="J25" s="36"/>
      <c r="K25" s="36"/>
      <c r="L25" s="36"/>
      <c r="M25" s="36"/>
      <c r="N25" s="36"/>
      <c r="O25" s="36"/>
      <c r="P25" s="36"/>
      <c r="Q25" s="36"/>
      <c r="R25" s="36"/>
      <c r="S25" s="36"/>
      <c r="T25" s="36"/>
      <c r="U25" s="36"/>
    </row>
    <row r="26" spans="1:21" ht="12.75" customHeight="1" x14ac:dyDescent="0.2">
      <c r="A26" s="71" t="s">
        <v>35</v>
      </c>
      <c r="B26" s="72" t="s">
        <v>2925</v>
      </c>
      <c r="C26" s="91" t="s">
        <v>2926</v>
      </c>
      <c r="D26" s="285">
        <f>SUM(D27:D34)</f>
        <v>2266375.61</v>
      </c>
      <c r="E26" s="36"/>
      <c r="F26" s="36"/>
      <c r="G26" s="36"/>
      <c r="H26" s="36"/>
      <c r="I26" s="36"/>
      <c r="J26" s="36"/>
      <c r="K26" s="36"/>
      <c r="L26" s="36"/>
      <c r="M26" s="36"/>
      <c r="N26" s="36"/>
      <c r="O26" s="36"/>
      <c r="P26" s="36"/>
      <c r="Q26" s="36"/>
      <c r="R26" s="36"/>
      <c r="S26" s="36"/>
      <c r="T26" s="36"/>
      <c r="U26" s="36"/>
    </row>
    <row r="27" spans="1:21" ht="12.75" customHeight="1" x14ac:dyDescent="0.2">
      <c r="A27" s="230" t="s">
        <v>2292</v>
      </c>
      <c r="B27" s="150" t="s">
        <v>2293</v>
      </c>
      <c r="C27" s="91" t="s">
        <v>2927</v>
      </c>
      <c r="D27" s="280">
        <v>363807.14</v>
      </c>
      <c r="E27" s="36"/>
      <c r="F27" s="36"/>
      <c r="G27" s="36"/>
      <c r="H27" s="36"/>
      <c r="I27" s="36"/>
      <c r="J27" s="36"/>
      <c r="K27" s="36"/>
      <c r="L27" s="36"/>
      <c r="M27" s="36"/>
      <c r="N27" s="36"/>
      <c r="O27" s="36"/>
      <c r="P27" s="36"/>
      <c r="Q27" s="36"/>
      <c r="R27" s="36"/>
      <c r="S27" s="36"/>
      <c r="T27" s="36"/>
      <c r="U27" s="36"/>
    </row>
    <row r="28" spans="1:21" ht="12.75" customHeight="1" x14ac:dyDescent="0.2">
      <c r="A28" s="230" t="s">
        <v>2294</v>
      </c>
      <c r="B28" s="150" t="s">
        <v>2295</v>
      </c>
      <c r="C28" s="91" t="s">
        <v>2928</v>
      </c>
      <c r="D28" s="280">
        <v>1133578.08</v>
      </c>
      <c r="E28" s="36"/>
      <c r="F28" s="36"/>
      <c r="G28" s="36"/>
      <c r="H28" s="36"/>
      <c r="I28" s="36"/>
      <c r="J28" s="36"/>
      <c r="K28" s="36"/>
      <c r="L28" s="36"/>
      <c r="M28" s="36"/>
      <c r="N28" s="36"/>
      <c r="O28" s="36"/>
      <c r="P28" s="36"/>
      <c r="Q28" s="36"/>
      <c r="R28" s="36"/>
      <c r="S28" s="36"/>
      <c r="T28" s="36"/>
      <c r="U28" s="36"/>
    </row>
    <row r="29" spans="1:21" ht="12.75" customHeight="1" x14ac:dyDescent="0.2">
      <c r="A29" s="230" t="s">
        <v>2296</v>
      </c>
      <c r="B29" s="150" t="s">
        <v>2897</v>
      </c>
      <c r="C29" s="91" t="s">
        <v>2929</v>
      </c>
      <c r="D29" s="280">
        <v>28509.79</v>
      </c>
      <c r="E29" s="36"/>
      <c r="F29" s="36"/>
      <c r="G29" s="36"/>
      <c r="H29" s="36"/>
      <c r="I29" s="36"/>
      <c r="J29" s="36"/>
      <c r="K29" s="36"/>
      <c r="L29" s="36"/>
      <c r="M29" s="36"/>
      <c r="N29" s="36"/>
      <c r="O29" s="36"/>
      <c r="P29" s="36"/>
      <c r="Q29" s="36"/>
      <c r="R29" s="36"/>
      <c r="S29" s="36"/>
      <c r="T29" s="36"/>
      <c r="U29" s="36"/>
    </row>
    <row r="30" spans="1:21" ht="12.75" customHeight="1" x14ac:dyDescent="0.2">
      <c r="A30" s="230" t="s">
        <v>2304</v>
      </c>
      <c r="B30" s="150" t="s">
        <v>2305</v>
      </c>
      <c r="C30" s="91" t="s">
        <v>2930</v>
      </c>
      <c r="D30" s="280">
        <v>0</v>
      </c>
      <c r="E30" s="36"/>
      <c r="F30" s="36"/>
      <c r="G30" s="36"/>
      <c r="H30" s="36"/>
      <c r="I30" s="36"/>
      <c r="J30" s="36"/>
      <c r="K30" s="36"/>
      <c r="L30" s="36"/>
      <c r="M30" s="36"/>
      <c r="N30" s="36"/>
      <c r="O30" s="36"/>
      <c r="P30" s="36"/>
      <c r="Q30" s="36"/>
      <c r="R30" s="36"/>
      <c r="S30" s="36"/>
      <c r="T30" s="36"/>
      <c r="U30" s="36"/>
    </row>
    <row r="31" spans="1:21" ht="24" customHeight="1" x14ac:dyDescent="0.2">
      <c r="A31" s="230" t="s">
        <v>2306</v>
      </c>
      <c r="B31" s="150" t="s">
        <v>2900</v>
      </c>
      <c r="C31" s="91" t="s">
        <v>2931</v>
      </c>
      <c r="D31" s="280">
        <v>3891.68</v>
      </c>
      <c r="E31" s="36"/>
      <c r="F31" s="36"/>
      <c r="G31" s="36"/>
      <c r="H31" s="36"/>
      <c r="I31" s="36"/>
      <c r="J31" s="36"/>
      <c r="K31" s="36"/>
      <c r="L31" s="36"/>
      <c r="M31" s="36"/>
      <c r="N31" s="36"/>
      <c r="O31" s="36"/>
      <c r="P31" s="36"/>
      <c r="Q31" s="36"/>
      <c r="R31" s="36"/>
      <c r="S31" s="36"/>
      <c r="T31" s="36"/>
      <c r="U31" s="36"/>
    </row>
    <row r="32" spans="1:21" ht="12.75" customHeight="1" x14ac:dyDescent="0.2">
      <c r="A32" s="230" t="s">
        <v>2308</v>
      </c>
      <c r="B32" s="150" t="s">
        <v>2309</v>
      </c>
      <c r="C32" s="91" t="s">
        <v>2932</v>
      </c>
      <c r="D32" s="280">
        <v>80539.64</v>
      </c>
      <c r="E32" s="36"/>
      <c r="F32" s="36"/>
      <c r="G32" s="36"/>
      <c r="H32" s="36"/>
      <c r="I32" s="36"/>
      <c r="J32" s="36"/>
      <c r="K32" s="36"/>
      <c r="L32" s="36"/>
      <c r="M32" s="36"/>
      <c r="N32" s="36"/>
      <c r="O32" s="36"/>
      <c r="P32" s="36"/>
      <c r="Q32" s="36"/>
      <c r="R32" s="36"/>
      <c r="S32" s="36"/>
      <c r="T32" s="36"/>
      <c r="U32" s="36"/>
    </row>
    <row r="33" spans="1:21" ht="12.75" customHeight="1" x14ac:dyDescent="0.2">
      <c r="A33" s="230" t="s">
        <v>2310</v>
      </c>
      <c r="B33" s="150" t="s">
        <v>2311</v>
      </c>
      <c r="C33" s="91" t="s">
        <v>2933</v>
      </c>
      <c r="D33" s="280">
        <v>40566.949999999997</v>
      </c>
      <c r="E33" s="36"/>
      <c r="F33" s="36"/>
      <c r="G33" s="36"/>
      <c r="H33" s="36"/>
      <c r="I33" s="36"/>
      <c r="J33" s="36"/>
      <c r="K33" s="36"/>
      <c r="L33" s="36"/>
      <c r="M33" s="36"/>
      <c r="N33" s="36"/>
      <c r="O33" s="36"/>
      <c r="P33" s="36"/>
      <c r="Q33" s="36"/>
      <c r="R33" s="36"/>
      <c r="S33" s="36"/>
      <c r="T33" s="36"/>
      <c r="U33" s="36"/>
    </row>
    <row r="34" spans="1:21" ht="12.75" customHeight="1" x14ac:dyDescent="0.2">
      <c r="A34" s="230" t="s">
        <v>2312</v>
      </c>
      <c r="B34" s="150" t="s">
        <v>2313</v>
      </c>
      <c r="C34" s="91" t="s">
        <v>2934</v>
      </c>
      <c r="D34" s="280">
        <v>615482.32999999996</v>
      </c>
      <c r="E34" s="36"/>
      <c r="F34" s="36"/>
      <c r="G34" s="36"/>
      <c r="H34" s="36"/>
      <c r="I34" s="36"/>
      <c r="J34" s="36"/>
      <c r="K34" s="36"/>
      <c r="L34" s="36"/>
      <c r="M34" s="36"/>
      <c r="N34" s="36"/>
      <c r="O34" s="36"/>
      <c r="P34" s="36"/>
      <c r="Q34" s="36"/>
      <c r="R34" s="36"/>
      <c r="S34" s="36"/>
      <c r="T34" s="36"/>
      <c r="U34" s="36"/>
    </row>
    <row r="35" spans="1:21" ht="12.75" customHeight="1" x14ac:dyDescent="0.2">
      <c r="A35" s="71" t="s">
        <v>2314</v>
      </c>
      <c r="B35" s="72" t="s">
        <v>2315</v>
      </c>
      <c r="C35" s="91" t="s">
        <v>2935</v>
      </c>
      <c r="D35" s="280">
        <v>1413898.1</v>
      </c>
      <c r="E35" s="36"/>
      <c r="F35" s="36"/>
      <c r="G35" s="36"/>
      <c r="H35" s="36"/>
      <c r="I35" s="36"/>
      <c r="J35" s="36"/>
      <c r="K35" s="36"/>
      <c r="L35" s="36"/>
      <c r="M35" s="36"/>
      <c r="N35" s="36"/>
      <c r="O35" s="36"/>
      <c r="P35" s="36"/>
      <c r="Q35" s="36"/>
      <c r="R35" s="36"/>
      <c r="S35" s="36"/>
      <c r="T35" s="36"/>
      <c r="U35" s="36"/>
    </row>
    <row r="36" spans="1:21" ht="36" customHeight="1" x14ac:dyDescent="0.2">
      <c r="A36" s="71" t="s">
        <v>2906</v>
      </c>
      <c r="B36" s="72" t="s">
        <v>2936</v>
      </c>
      <c r="C36" s="91" t="s">
        <v>2937</v>
      </c>
      <c r="D36" s="285">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2909</v>
      </c>
      <c r="B37" s="150" t="s">
        <v>2910</v>
      </c>
      <c r="C37" s="91" t="s">
        <v>2938</v>
      </c>
      <c r="D37" s="280">
        <v>0</v>
      </c>
      <c r="E37" s="36"/>
      <c r="F37" s="36"/>
      <c r="G37" s="36"/>
      <c r="H37" s="36"/>
      <c r="I37" s="36"/>
      <c r="J37" s="36"/>
      <c r="K37" s="36"/>
      <c r="L37" s="36"/>
      <c r="M37" s="36"/>
      <c r="N37" s="36"/>
      <c r="O37" s="36"/>
      <c r="P37" s="36"/>
      <c r="Q37" s="36"/>
      <c r="R37" s="36"/>
      <c r="S37" s="36"/>
      <c r="T37" s="36"/>
      <c r="U37" s="36"/>
    </row>
    <row r="38" spans="1:21" ht="12.75" customHeight="1" x14ac:dyDescent="0.2">
      <c r="A38" s="230" t="s">
        <v>2912</v>
      </c>
      <c r="B38" s="150" t="s">
        <v>2327</v>
      </c>
      <c r="C38" s="91" t="s">
        <v>2939</v>
      </c>
      <c r="D38" s="280">
        <v>0</v>
      </c>
      <c r="E38" s="36"/>
      <c r="F38" s="36"/>
      <c r="G38" s="36"/>
      <c r="H38" s="36"/>
      <c r="I38" s="36"/>
      <c r="J38" s="36"/>
      <c r="K38" s="36"/>
      <c r="L38" s="36"/>
      <c r="M38" s="36"/>
      <c r="N38" s="36"/>
      <c r="O38" s="36"/>
      <c r="P38" s="36"/>
      <c r="Q38" s="36"/>
      <c r="R38" s="36"/>
      <c r="S38" s="36"/>
      <c r="T38" s="36"/>
      <c r="U38" s="36"/>
    </row>
    <row r="39" spans="1:21" ht="12.75" customHeight="1" x14ac:dyDescent="0.2">
      <c r="A39" s="230" t="s">
        <v>2914</v>
      </c>
      <c r="B39" s="150" t="s">
        <v>2331</v>
      </c>
      <c r="C39" s="91" t="s">
        <v>2940</v>
      </c>
      <c r="D39" s="280">
        <v>0</v>
      </c>
      <c r="E39" s="36"/>
      <c r="F39" s="36"/>
      <c r="G39" s="36"/>
      <c r="H39" s="36"/>
      <c r="I39" s="36"/>
      <c r="J39" s="36"/>
      <c r="K39" s="36"/>
      <c r="L39" s="36"/>
      <c r="M39" s="36"/>
      <c r="N39" s="36"/>
      <c r="O39" s="36"/>
      <c r="P39" s="36"/>
      <c r="Q39" s="36"/>
      <c r="R39" s="36"/>
      <c r="S39" s="36"/>
      <c r="T39" s="36"/>
      <c r="U39" s="36"/>
    </row>
    <row r="40" spans="1:21" ht="24" customHeight="1" x14ac:dyDescent="0.2">
      <c r="A40" s="230" t="s">
        <v>2941</v>
      </c>
      <c r="B40" s="150" t="s">
        <v>2917</v>
      </c>
      <c r="C40" s="91" t="s">
        <v>2942</v>
      </c>
      <c r="D40" s="280">
        <v>0</v>
      </c>
      <c r="E40" s="36"/>
      <c r="F40" s="36"/>
      <c r="G40" s="36"/>
      <c r="H40" s="36"/>
      <c r="I40" s="36"/>
      <c r="J40" s="36"/>
      <c r="K40" s="36"/>
      <c r="L40" s="36"/>
      <c r="M40" s="36"/>
      <c r="N40" s="36"/>
      <c r="O40" s="36"/>
      <c r="P40" s="36"/>
      <c r="Q40" s="36"/>
      <c r="R40" s="36"/>
      <c r="S40" s="36"/>
      <c r="T40" s="36"/>
      <c r="U40" s="36"/>
    </row>
    <row r="41" spans="1:21" ht="24" customHeight="1" x14ac:dyDescent="0.2">
      <c r="A41" s="230" t="s">
        <v>2919</v>
      </c>
      <c r="B41" s="150" t="s">
        <v>2920</v>
      </c>
      <c r="C41" s="91" t="s">
        <v>2943</v>
      </c>
      <c r="D41" s="280">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2944</v>
      </c>
      <c r="C42" s="91" t="s">
        <v>2945</v>
      </c>
      <c r="D42" s="285">
        <f>D5+D6-D24</f>
        <v>133722.47999999998</v>
      </c>
      <c r="E42" s="36"/>
      <c r="F42" s="36"/>
      <c r="G42" s="36"/>
      <c r="H42" s="36"/>
      <c r="I42" s="36"/>
      <c r="J42" s="36"/>
      <c r="K42" s="36"/>
      <c r="L42" s="36"/>
      <c r="M42" s="36"/>
      <c r="N42" s="36"/>
      <c r="O42" s="36"/>
      <c r="P42" s="36"/>
      <c r="Q42" s="36"/>
      <c r="R42" s="36"/>
      <c r="S42" s="36"/>
      <c r="T42" s="36"/>
      <c r="U42" s="36"/>
    </row>
    <row r="43" spans="1:21" ht="24" customHeight="1" x14ac:dyDescent="0.2">
      <c r="A43" s="71"/>
      <c r="B43" s="72" t="s">
        <v>2946</v>
      </c>
      <c r="C43" s="91" t="s">
        <v>2947</v>
      </c>
      <c r="D43" s="285">
        <f>D44+D49+D90+D95</f>
        <v>6285.2999999999993</v>
      </c>
      <c r="E43" s="36"/>
      <c r="F43" s="36"/>
      <c r="G43" s="36"/>
      <c r="H43" s="36"/>
      <c r="I43" s="36"/>
      <c r="J43" s="36"/>
      <c r="K43" s="36"/>
      <c r="L43" s="36"/>
      <c r="M43" s="36"/>
      <c r="N43" s="36"/>
      <c r="O43" s="36"/>
      <c r="P43" s="36"/>
      <c r="Q43" s="36"/>
      <c r="R43" s="36"/>
      <c r="S43" s="36"/>
      <c r="T43" s="36"/>
      <c r="U43" s="36"/>
    </row>
    <row r="44" spans="1:21" ht="24" customHeight="1" x14ac:dyDescent="0.2">
      <c r="A44" s="230"/>
      <c r="B44" s="72" t="s">
        <v>2948</v>
      </c>
      <c r="C44" s="91" t="s">
        <v>2949</v>
      </c>
      <c r="D44" s="28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2950</v>
      </c>
      <c r="C45" s="91" t="s">
        <v>2951</v>
      </c>
      <c r="D45" s="280">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2952</v>
      </c>
      <c r="C46" s="91" t="s">
        <v>2953</v>
      </c>
      <c r="D46" s="280">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2954</v>
      </c>
      <c r="C47" s="91" t="s">
        <v>2955</v>
      </c>
      <c r="D47" s="280">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2956</v>
      </c>
      <c r="C48" s="91" t="s">
        <v>2957</v>
      </c>
      <c r="D48" s="280">
        <v>0</v>
      </c>
      <c r="E48" s="36"/>
      <c r="F48" s="36"/>
      <c r="G48" s="36"/>
      <c r="H48" s="36"/>
      <c r="I48" s="36"/>
      <c r="J48" s="36"/>
      <c r="K48" s="36"/>
      <c r="L48" s="36"/>
      <c r="M48" s="36"/>
      <c r="N48" s="36"/>
      <c r="O48" s="36"/>
      <c r="P48" s="36"/>
      <c r="Q48" s="36"/>
      <c r="R48" s="36"/>
      <c r="S48" s="36"/>
      <c r="T48" s="36"/>
      <c r="U48" s="36"/>
    </row>
    <row r="49" spans="1:21" ht="24" customHeight="1" x14ac:dyDescent="0.2">
      <c r="A49" s="71" t="s">
        <v>35</v>
      </c>
      <c r="B49" s="231" t="s">
        <v>2958</v>
      </c>
      <c r="C49" s="91" t="s">
        <v>2959</v>
      </c>
      <c r="D49" s="285">
        <f>D50+D55+D60+D65+D70+D75+D80+D85</f>
        <v>4180.24</v>
      </c>
      <c r="E49" s="36"/>
      <c r="F49" s="36"/>
      <c r="G49" s="36"/>
      <c r="H49" s="36"/>
      <c r="I49" s="36"/>
      <c r="J49" s="36"/>
      <c r="K49" s="36"/>
      <c r="L49" s="36"/>
      <c r="M49" s="36"/>
      <c r="N49" s="36"/>
      <c r="O49" s="36"/>
      <c r="P49" s="36"/>
      <c r="Q49" s="36"/>
      <c r="R49" s="36"/>
      <c r="S49" s="36"/>
      <c r="T49" s="36"/>
      <c r="U49" s="36"/>
    </row>
    <row r="50" spans="1:21" ht="12.75" customHeight="1" x14ac:dyDescent="0.2">
      <c r="A50" s="71" t="s">
        <v>2292</v>
      </c>
      <c r="B50" s="72" t="s">
        <v>2960</v>
      </c>
      <c r="C50" s="91" t="s">
        <v>2961</v>
      </c>
      <c r="D50" s="285">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2950</v>
      </c>
      <c r="C51" s="91" t="s">
        <v>2962</v>
      </c>
      <c r="D51" s="280">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2952</v>
      </c>
      <c r="C52" s="91" t="s">
        <v>2963</v>
      </c>
      <c r="D52" s="280">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2954</v>
      </c>
      <c r="C53" s="91" t="s">
        <v>2964</v>
      </c>
      <c r="D53" s="280">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2956</v>
      </c>
      <c r="C54" s="91" t="s">
        <v>2965</v>
      </c>
      <c r="D54" s="280">
        <v>0</v>
      </c>
      <c r="E54" s="36"/>
      <c r="F54" s="36"/>
      <c r="G54" s="36"/>
      <c r="H54" s="36"/>
      <c r="I54" s="36"/>
      <c r="J54" s="36"/>
      <c r="K54" s="36"/>
      <c r="L54" s="36"/>
      <c r="M54" s="36"/>
      <c r="N54" s="36"/>
      <c r="O54" s="36"/>
      <c r="P54" s="36"/>
      <c r="Q54" s="36"/>
      <c r="R54" s="36"/>
      <c r="S54" s="36"/>
      <c r="T54" s="36"/>
      <c r="U54" s="36"/>
    </row>
    <row r="55" spans="1:21" ht="12.75" customHeight="1" x14ac:dyDescent="0.2">
      <c r="A55" s="71" t="s">
        <v>2294</v>
      </c>
      <c r="B55" s="72" t="s">
        <v>2966</v>
      </c>
      <c r="C55" s="91" t="s">
        <v>2967</v>
      </c>
      <c r="D55" s="285">
        <f>SUM(D56:D59)</f>
        <v>1245.74</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2950</v>
      </c>
      <c r="C56" s="91" t="s">
        <v>2968</v>
      </c>
      <c r="D56" s="280">
        <v>1244.25</v>
      </c>
      <c r="E56" s="36"/>
      <c r="F56" s="36"/>
      <c r="G56" s="36"/>
      <c r="H56" s="36"/>
      <c r="I56" s="36"/>
      <c r="J56" s="36"/>
      <c r="K56" s="36"/>
      <c r="L56" s="36"/>
      <c r="M56" s="36"/>
      <c r="N56" s="36"/>
      <c r="O56" s="36"/>
      <c r="P56" s="36"/>
      <c r="Q56" s="36"/>
      <c r="R56" s="36"/>
      <c r="S56" s="36"/>
      <c r="T56" s="36"/>
      <c r="U56" s="36"/>
    </row>
    <row r="57" spans="1:21" ht="12.75" customHeight="1" x14ac:dyDescent="0.2">
      <c r="A57" s="230"/>
      <c r="B57" s="150" t="s">
        <v>2952</v>
      </c>
      <c r="C57" s="91" t="s">
        <v>2969</v>
      </c>
      <c r="D57" s="280">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2954</v>
      </c>
      <c r="C58" s="91" t="s">
        <v>2970</v>
      </c>
      <c r="D58" s="280">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2956</v>
      </c>
      <c r="C59" s="91" t="s">
        <v>2971</v>
      </c>
      <c r="D59" s="280">
        <v>1.49</v>
      </c>
      <c r="E59" s="36"/>
      <c r="F59" s="36"/>
      <c r="G59" s="36"/>
      <c r="H59" s="36"/>
      <c r="I59" s="36"/>
      <c r="J59" s="36"/>
      <c r="K59" s="36"/>
      <c r="L59" s="36"/>
      <c r="M59" s="36"/>
      <c r="N59" s="36"/>
      <c r="O59" s="36"/>
      <c r="P59" s="36"/>
      <c r="Q59" s="36"/>
      <c r="R59" s="36"/>
      <c r="S59" s="36"/>
      <c r="T59" s="36"/>
      <c r="U59" s="36"/>
    </row>
    <row r="60" spans="1:21" ht="12.75" customHeight="1" x14ac:dyDescent="0.2">
      <c r="A60" s="71" t="s">
        <v>2296</v>
      </c>
      <c r="B60" s="72" t="s">
        <v>2972</v>
      </c>
      <c r="C60" s="91" t="s">
        <v>2973</v>
      </c>
      <c r="D60" s="285">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2950</v>
      </c>
      <c r="C61" s="91" t="s">
        <v>2974</v>
      </c>
      <c r="D61" s="280">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2952</v>
      </c>
      <c r="C62" s="91" t="s">
        <v>2975</v>
      </c>
      <c r="D62" s="280">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2954</v>
      </c>
      <c r="C63" s="91" t="s">
        <v>2976</v>
      </c>
      <c r="D63" s="280">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2956</v>
      </c>
      <c r="C64" s="91" t="s">
        <v>2977</v>
      </c>
      <c r="D64" s="280">
        <v>0</v>
      </c>
      <c r="E64" s="36"/>
      <c r="F64" s="36"/>
      <c r="G64" s="36"/>
      <c r="H64" s="36"/>
      <c r="I64" s="36"/>
      <c r="J64" s="36"/>
      <c r="K64" s="36"/>
      <c r="L64" s="36"/>
      <c r="M64" s="36"/>
      <c r="N64" s="36"/>
      <c r="O64" s="36"/>
      <c r="P64" s="36"/>
      <c r="Q64" s="36"/>
      <c r="R64" s="36"/>
      <c r="S64" s="36"/>
      <c r="T64" s="36"/>
      <c r="U64" s="36"/>
    </row>
    <row r="65" spans="1:21" ht="12.75" customHeight="1" x14ac:dyDescent="0.2">
      <c r="A65" s="71" t="s">
        <v>2304</v>
      </c>
      <c r="B65" s="72" t="s">
        <v>2978</v>
      </c>
      <c r="C65" s="91" t="s">
        <v>2979</v>
      </c>
      <c r="D65" s="285">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2950</v>
      </c>
      <c r="C66" s="91" t="s">
        <v>2980</v>
      </c>
      <c r="D66" s="280">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2952</v>
      </c>
      <c r="C67" s="91" t="s">
        <v>2981</v>
      </c>
      <c r="D67" s="280">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2954</v>
      </c>
      <c r="C68" s="91" t="s">
        <v>2982</v>
      </c>
      <c r="D68" s="280">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2956</v>
      </c>
      <c r="C69" s="91" t="s">
        <v>2983</v>
      </c>
      <c r="D69" s="280">
        <v>0</v>
      </c>
      <c r="E69" s="36"/>
      <c r="F69" s="36"/>
      <c r="G69" s="36"/>
      <c r="H69" s="36"/>
      <c r="I69" s="36"/>
      <c r="J69" s="36"/>
      <c r="K69" s="36"/>
      <c r="L69" s="36"/>
      <c r="M69" s="36"/>
      <c r="N69" s="36"/>
      <c r="O69" s="36"/>
      <c r="P69" s="36"/>
      <c r="Q69" s="36"/>
      <c r="R69" s="36"/>
      <c r="S69" s="36"/>
      <c r="T69" s="36"/>
      <c r="U69" s="36"/>
    </row>
    <row r="70" spans="1:21" ht="24" customHeight="1" x14ac:dyDescent="0.2">
      <c r="A70" s="71" t="s">
        <v>2306</v>
      </c>
      <c r="B70" s="72" t="s">
        <v>2984</v>
      </c>
      <c r="C70" s="91" t="s">
        <v>2985</v>
      </c>
      <c r="D70" s="285">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2950</v>
      </c>
      <c r="C71" s="91" t="s">
        <v>2986</v>
      </c>
      <c r="D71" s="280">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2952</v>
      </c>
      <c r="C72" s="91" t="s">
        <v>2987</v>
      </c>
      <c r="D72" s="280">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2954</v>
      </c>
      <c r="C73" s="91" t="s">
        <v>2988</v>
      </c>
      <c r="D73" s="280">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2956</v>
      </c>
      <c r="C74" s="91" t="s">
        <v>2989</v>
      </c>
      <c r="D74" s="280">
        <v>0</v>
      </c>
      <c r="E74" s="36"/>
      <c r="F74" s="36"/>
      <c r="G74" s="36"/>
      <c r="H74" s="36"/>
      <c r="I74" s="36"/>
      <c r="J74" s="36"/>
      <c r="K74" s="36"/>
      <c r="L74" s="36"/>
      <c r="M74" s="36"/>
      <c r="N74" s="36"/>
      <c r="O74" s="36"/>
      <c r="P74" s="36"/>
      <c r="Q74" s="36"/>
      <c r="R74" s="36"/>
      <c r="S74" s="36"/>
      <c r="T74" s="36"/>
      <c r="U74" s="36"/>
    </row>
    <row r="75" spans="1:21" ht="24" customHeight="1" x14ac:dyDescent="0.2">
      <c r="A75" s="71" t="s">
        <v>2308</v>
      </c>
      <c r="B75" s="72" t="s">
        <v>2990</v>
      </c>
      <c r="C75" s="91" t="s">
        <v>2991</v>
      </c>
      <c r="D75" s="285">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2950</v>
      </c>
      <c r="C76" s="91" t="s">
        <v>2992</v>
      </c>
      <c r="D76" s="280">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2952</v>
      </c>
      <c r="C77" s="91" t="s">
        <v>2993</v>
      </c>
      <c r="D77" s="280">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2954</v>
      </c>
      <c r="C78" s="91" t="s">
        <v>2994</v>
      </c>
      <c r="D78" s="280">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2956</v>
      </c>
      <c r="C79" s="91" t="s">
        <v>2995</v>
      </c>
      <c r="D79" s="280">
        <v>0</v>
      </c>
      <c r="E79" s="36"/>
      <c r="F79" s="36"/>
      <c r="G79" s="36"/>
      <c r="H79" s="36"/>
      <c r="I79" s="36"/>
      <c r="J79" s="36"/>
      <c r="K79" s="36"/>
      <c r="L79" s="36"/>
      <c r="M79" s="36"/>
      <c r="N79" s="36"/>
      <c r="O79" s="36"/>
      <c r="P79" s="36"/>
      <c r="Q79" s="36"/>
      <c r="R79" s="36"/>
      <c r="S79" s="36"/>
      <c r="T79" s="36"/>
      <c r="U79" s="36"/>
    </row>
    <row r="80" spans="1:21" ht="24" customHeight="1" x14ac:dyDescent="0.2">
      <c r="A80" s="71" t="s">
        <v>2310</v>
      </c>
      <c r="B80" s="106" t="s">
        <v>2996</v>
      </c>
      <c r="C80" s="91" t="s">
        <v>2997</v>
      </c>
      <c r="D80" s="28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2950</v>
      </c>
      <c r="C81" s="91" t="s">
        <v>2998</v>
      </c>
      <c r="D81" s="280">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2952</v>
      </c>
      <c r="C82" s="91" t="s">
        <v>2999</v>
      </c>
      <c r="D82" s="280">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2954</v>
      </c>
      <c r="C83" s="91" t="s">
        <v>3000</v>
      </c>
      <c r="D83" s="280">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2956</v>
      </c>
      <c r="C84" s="91" t="s">
        <v>3001</v>
      </c>
      <c r="D84" s="280">
        <v>0</v>
      </c>
      <c r="E84" s="36"/>
      <c r="F84" s="36"/>
      <c r="G84" s="36"/>
      <c r="H84" s="36"/>
      <c r="I84" s="36"/>
      <c r="J84" s="36"/>
      <c r="K84" s="36"/>
      <c r="L84" s="36"/>
      <c r="M84" s="36"/>
      <c r="N84" s="36"/>
      <c r="O84" s="36"/>
      <c r="P84" s="36"/>
      <c r="Q84" s="36"/>
      <c r="R84" s="36"/>
      <c r="S84" s="36"/>
      <c r="T84" s="36"/>
      <c r="U84" s="36"/>
    </row>
    <row r="85" spans="1:21" ht="12.75" customHeight="1" x14ac:dyDescent="0.2">
      <c r="A85" s="71" t="s">
        <v>2312</v>
      </c>
      <c r="B85" s="106" t="s">
        <v>3002</v>
      </c>
      <c r="C85" s="91" t="s">
        <v>3003</v>
      </c>
      <c r="D85" s="285">
        <f>SUM(D86:D89)</f>
        <v>2934.5</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2950</v>
      </c>
      <c r="C86" s="91" t="s">
        <v>3004</v>
      </c>
      <c r="D86" s="280">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2952</v>
      </c>
      <c r="C87" s="91" t="s">
        <v>3005</v>
      </c>
      <c r="D87" s="280">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2954</v>
      </c>
      <c r="C88" s="91" t="s">
        <v>3006</v>
      </c>
      <c r="D88" s="280">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2956</v>
      </c>
      <c r="C89" s="91" t="s">
        <v>3007</v>
      </c>
      <c r="D89" s="280">
        <v>2934.5</v>
      </c>
      <c r="E89" s="36"/>
      <c r="F89" s="36"/>
      <c r="G89" s="36"/>
      <c r="H89" s="36"/>
      <c r="I89" s="36"/>
      <c r="J89" s="36"/>
      <c r="K89" s="36"/>
      <c r="L89" s="36"/>
      <c r="M89" s="36"/>
      <c r="N89" s="36"/>
      <c r="O89" s="36"/>
      <c r="P89" s="36"/>
      <c r="Q89" s="36"/>
      <c r="R89" s="36"/>
      <c r="S89" s="36"/>
      <c r="T89" s="36"/>
      <c r="U89" s="36"/>
    </row>
    <row r="90" spans="1:21" ht="12.75" customHeight="1" x14ac:dyDescent="0.2">
      <c r="A90" s="71" t="s">
        <v>2314</v>
      </c>
      <c r="B90" s="72" t="s">
        <v>3008</v>
      </c>
      <c r="C90" s="91" t="s">
        <v>3009</v>
      </c>
      <c r="D90" s="285">
        <f>SUM(D91:D94)</f>
        <v>2105.06</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2950</v>
      </c>
      <c r="C91" s="91" t="s">
        <v>3010</v>
      </c>
      <c r="D91" s="280">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2952</v>
      </c>
      <c r="C92" s="91" t="s">
        <v>3011</v>
      </c>
      <c r="D92" s="280">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2954</v>
      </c>
      <c r="C93" s="91" t="s">
        <v>3012</v>
      </c>
      <c r="D93" s="280">
        <v>7.0000000000000007E-2</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2956</v>
      </c>
      <c r="C94" s="91" t="s">
        <v>3013</v>
      </c>
      <c r="D94" s="280">
        <v>2104.9899999999998</v>
      </c>
      <c r="E94" s="36"/>
      <c r="F94" s="36"/>
      <c r="G94" s="36"/>
      <c r="H94" s="36"/>
      <c r="I94" s="36"/>
      <c r="J94" s="36"/>
      <c r="K94" s="36"/>
      <c r="L94" s="36"/>
      <c r="M94" s="36"/>
      <c r="N94" s="36"/>
      <c r="O94" s="36"/>
      <c r="P94" s="36"/>
      <c r="Q94" s="36"/>
      <c r="R94" s="36"/>
      <c r="S94" s="36"/>
      <c r="T94" s="36"/>
      <c r="U94" s="36"/>
    </row>
    <row r="95" spans="1:21" ht="36" customHeight="1" x14ac:dyDescent="0.2">
      <c r="A95" s="71" t="s">
        <v>2906</v>
      </c>
      <c r="B95" s="72" t="s">
        <v>3014</v>
      </c>
      <c r="C95" s="91" t="s">
        <v>3015</v>
      </c>
      <c r="D95" s="285">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2909</v>
      </c>
      <c r="B96" s="150" t="s">
        <v>2910</v>
      </c>
      <c r="C96" s="91" t="s">
        <v>3016</v>
      </c>
      <c r="D96" s="280">
        <v>0</v>
      </c>
      <c r="E96" s="36"/>
      <c r="F96" s="36"/>
      <c r="G96" s="36"/>
      <c r="H96" s="36"/>
      <c r="I96" s="36"/>
      <c r="J96" s="36"/>
      <c r="K96" s="36"/>
      <c r="L96" s="36"/>
      <c r="M96" s="36"/>
      <c r="N96" s="36"/>
      <c r="O96" s="36"/>
      <c r="P96" s="36"/>
      <c r="Q96" s="36"/>
      <c r="R96" s="36"/>
      <c r="S96" s="36"/>
      <c r="T96" s="36"/>
      <c r="U96" s="36"/>
    </row>
    <row r="97" spans="1:21" ht="12.75" customHeight="1" x14ac:dyDescent="0.2">
      <c r="A97" s="230" t="s">
        <v>2912</v>
      </c>
      <c r="B97" s="150" t="s">
        <v>2327</v>
      </c>
      <c r="C97" s="91" t="s">
        <v>3017</v>
      </c>
      <c r="D97" s="280">
        <v>0</v>
      </c>
      <c r="E97" s="36"/>
      <c r="F97" s="36"/>
      <c r="G97" s="36"/>
      <c r="H97" s="36"/>
      <c r="I97" s="36"/>
      <c r="J97" s="36"/>
      <c r="K97" s="36"/>
      <c r="L97" s="36"/>
      <c r="M97" s="36"/>
      <c r="N97" s="36"/>
      <c r="O97" s="36"/>
      <c r="P97" s="36"/>
      <c r="Q97" s="36"/>
      <c r="R97" s="36"/>
      <c r="S97" s="36"/>
      <c r="T97" s="36"/>
      <c r="U97" s="36"/>
    </row>
    <row r="98" spans="1:21" ht="12.75" customHeight="1" x14ac:dyDescent="0.2">
      <c r="A98" s="230" t="s">
        <v>2914</v>
      </c>
      <c r="B98" s="150" t="s">
        <v>2331</v>
      </c>
      <c r="C98" s="91" t="s">
        <v>3018</v>
      </c>
      <c r="D98" s="280">
        <v>0</v>
      </c>
      <c r="E98" s="36"/>
      <c r="F98" s="36"/>
      <c r="G98" s="36"/>
      <c r="H98" s="36"/>
      <c r="I98" s="36"/>
      <c r="J98" s="36"/>
      <c r="K98" s="36"/>
      <c r="L98" s="36"/>
      <c r="M98" s="36"/>
      <c r="N98" s="36"/>
      <c r="O98" s="36"/>
      <c r="P98" s="36"/>
      <c r="Q98" s="36"/>
      <c r="R98" s="36"/>
      <c r="S98" s="36"/>
      <c r="T98" s="36"/>
      <c r="U98" s="36"/>
    </row>
    <row r="99" spans="1:21" ht="24" customHeight="1" x14ac:dyDescent="0.2">
      <c r="A99" s="230" t="s">
        <v>2941</v>
      </c>
      <c r="B99" s="150" t="s">
        <v>2917</v>
      </c>
      <c r="C99" s="91" t="s">
        <v>3019</v>
      </c>
      <c r="D99" s="280">
        <v>0</v>
      </c>
      <c r="E99" s="36"/>
      <c r="F99" s="36"/>
      <c r="G99" s="36"/>
      <c r="H99" s="36"/>
      <c r="I99" s="36"/>
      <c r="J99" s="36"/>
      <c r="K99" s="36"/>
      <c r="L99" s="36"/>
      <c r="M99" s="36"/>
      <c r="N99" s="36"/>
      <c r="O99" s="36"/>
      <c r="P99" s="36"/>
      <c r="Q99" s="36"/>
      <c r="R99" s="36"/>
      <c r="S99" s="36"/>
      <c r="T99" s="36"/>
      <c r="U99" s="36"/>
    </row>
    <row r="100" spans="1:21" ht="24" customHeight="1" x14ac:dyDescent="0.2">
      <c r="A100" s="230" t="s">
        <v>2919</v>
      </c>
      <c r="B100" s="150" t="s">
        <v>2920</v>
      </c>
      <c r="C100" s="91" t="s">
        <v>3020</v>
      </c>
      <c r="D100" s="280">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3021</v>
      </c>
      <c r="C101" s="91" t="s">
        <v>3022</v>
      </c>
      <c r="D101" s="285">
        <f>SUM(D102:D105)</f>
        <v>127437.18</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2891</v>
      </c>
      <c r="C102" s="91" t="s">
        <v>3023</v>
      </c>
      <c r="D102" s="280">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35</v>
      </c>
      <c r="B103" s="150" t="s">
        <v>2872</v>
      </c>
      <c r="C103" s="91" t="s">
        <v>3024</v>
      </c>
      <c r="D103" s="280">
        <v>108963.64</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2314</v>
      </c>
      <c r="B104" s="150" t="s">
        <v>2315</v>
      </c>
      <c r="C104" s="91" t="s">
        <v>3025</v>
      </c>
      <c r="D104" s="280">
        <v>18473.54</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2906</v>
      </c>
      <c r="B105" s="199" t="s">
        <v>3026</v>
      </c>
      <c r="C105" s="92" t="s">
        <v>3027</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A17" sqref="A17:XFD18"/>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2885</v>
      </c>
      <c r="B1" s="340"/>
      <c r="C1" s="340"/>
      <c r="D1" s="340"/>
      <c r="E1" s="209" t="s">
        <v>3028</v>
      </c>
      <c r="F1" s="209"/>
      <c r="G1" s="209"/>
      <c r="H1" s="209"/>
      <c r="I1" s="209"/>
      <c r="J1" s="209"/>
      <c r="K1" s="209"/>
      <c r="L1" s="209"/>
      <c r="M1" s="209"/>
      <c r="N1" s="209"/>
      <c r="O1" s="209"/>
      <c r="P1" s="209"/>
    </row>
    <row r="2" spans="1:16" ht="37.5" customHeight="1" x14ac:dyDescent="0.2">
      <c r="A2" s="344" t="s">
        <v>3029</v>
      </c>
      <c r="B2" s="340"/>
      <c r="C2" s="340"/>
      <c r="D2" s="340"/>
    </row>
    <row r="3" spans="1:16" ht="29.25" customHeight="1" x14ac:dyDescent="0.2">
      <c r="A3" s="234" t="s">
        <v>3030</v>
      </c>
      <c r="B3" s="235" t="s">
        <v>3031</v>
      </c>
      <c r="C3" s="236" t="s">
        <v>3032</v>
      </c>
      <c r="D3" s="73"/>
      <c r="E3" s="237">
        <f>E4+E14+E20+E277+E312+E315+E317</f>
        <v>2</v>
      </c>
      <c r="F3" s="237">
        <f>F4+F14+F20+F277+F312+F315+F317</f>
        <v>6</v>
      </c>
      <c r="G3" s="237">
        <f>IF(RefStr!C12&lt;&gt;"",INT(VALUE(MID(RefStr!C12,1,4))),0)</f>
        <v>2024</v>
      </c>
      <c r="H3" s="238">
        <f>IF(RefStr!C12&lt;&gt;"",INT(VALUE(MID(RefStr!C12,6,2))),0)</f>
        <v>12</v>
      </c>
      <c r="I3" s="239">
        <f>RefStr!C10*1</f>
        <v>23</v>
      </c>
      <c r="J3" s="240" t="str">
        <f>RefStr!H7</f>
        <v>DA</v>
      </c>
      <c r="K3" s="238" t="str">
        <f>RefStr!H9</f>
        <v>DA</v>
      </c>
      <c r="L3" s="238" t="str">
        <f>RefStr!H10</f>
        <v>DA</v>
      </c>
      <c r="M3" s="238" t="str">
        <f>RefStr!H8</f>
        <v>DA</v>
      </c>
      <c r="N3" s="238" t="str">
        <f>RefStr!H11</f>
        <v>DA</v>
      </c>
      <c r="O3" s="241">
        <f>RefStr!C6</f>
        <v>35335</v>
      </c>
      <c r="P3" s="209"/>
    </row>
    <row r="4" spans="1:16" ht="19.5" customHeight="1" x14ac:dyDescent="0.2">
      <c r="A4" s="345" t="s">
        <v>3033</v>
      </c>
      <c r="B4" s="346"/>
      <c r="C4" s="347"/>
      <c r="D4" s="73"/>
      <c r="E4" s="209">
        <f>SUM(E5:E13)</f>
        <v>0</v>
      </c>
      <c r="F4" s="209">
        <f>SUM(F5:F13)</f>
        <v>0</v>
      </c>
      <c r="G4" s="209"/>
      <c r="H4" s="209"/>
      <c r="I4" s="242" t="s">
        <v>3034</v>
      </c>
      <c r="J4" s="242" t="s">
        <v>3035</v>
      </c>
      <c r="K4" s="242" t="s">
        <v>3036</v>
      </c>
      <c r="L4" s="209"/>
      <c r="M4" s="209"/>
      <c r="N4" s="209"/>
      <c r="O4" s="209"/>
      <c r="P4" s="209"/>
    </row>
    <row r="5" spans="1:16" ht="63.75" customHeight="1" x14ac:dyDescent="0.2">
      <c r="A5" s="74">
        <v>1</v>
      </c>
      <c r="B5" s="75" t="str">
        <f t="shared" ref="B5:B13" si="0">IF(E5=1,"Pogreška",IF(F5=1,"Provjera","O.K."))</f>
        <v>O.K.</v>
      </c>
      <c r="C5" s="243" t="s">
        <v>3037</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3038</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3039</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3040</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3041</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3042</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3043</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3044</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3045</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3046</v>
      </c>
      <c r="B14" s="342"/>
      <c r="C14" s="343"/>
      <c r="D14" s="73"/>
      <c r="E14" s="209">
        <f>SUM(E15:E19)</f>
        <v>2</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3047</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3048</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Pogreška</v>
      </c>
      <c r="C17" s="163" t="s">
        <v>3049</v>
      </c>
      <c r="D17" s="73"/>
      <c r="E17" s="209">
        <f>MAX(G17:L17)</f>
        <v>1</v>
      </c>
      <c r="F17" s="209">
        <v>0</v>
      </c>
      <c r="G17" s="247">
        <f>IF(AND(H3=12,J3="DA",M3="DA",BILANCA!D246-BILANCA!D250&gt;0.001,OR(ABS(BILANCA!D246-BILANCA!D250-'PR-RAS'!D645)&gt;0.001,ABS('PR-RAS'!D646)&gt;0.001)),1,0)</f>
        <v>0</v>
      </c>
      <c r="H17" s="237">
        <f>IF(AND(H3=12,J3="DA",M3="DA",BILANCA!E246-BILANCA!E250&gt;0.001,OR(ABS(BILANCA!E246-BILANCA!E250-'PR-RAS'!E645)&gt;0.001,ABS('PR-RAS'!E646)&gt;0.001)),1,0)</f>
        <v>1</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Pogreška</v>
      </c>
      <c r="C18" s="163" t="s">
        <v>3050</v>
      </c>
      <c r="D18" s="73"/>
      <c r="E18" s="209">
        <f>MAX(G18:L18)</f>
        <v>1</v>
      </c>
      <c r="F18" s="209">
        <v>0</v>
      </c>
      <c r="G18" s="247">
        <f>IF(AND(J3="DA",K3="DA",ABS('PR-RAS'!D413-'PR-RAS'!D240-'RAS-funkcijski'!D141)&gt;0.001),1,0)</f>
        <v>0</v>
      </c>
      <c r="H18" s="249">
        <f>IF(AND(J3="DA",K3="DA",ABS('PR-RAS'!E413-'PR-RAS'!E240-'RAS-funkcijski'!E141)&gt;0.001),1,0)</f>
        <v>1</v>
      </c>
      <c r="I18" s="209"/>
      <c r="J18" s="209"/>
      <c r="K18" s="209"/>
      <c r="L18" s="209"/>
      <c r="M18" s="209"/>
      <c r="N18" s="209"/>
      <c r="O18" s="209"/>
      <c r="P18" s="209"/>
    </row>
    <row r="19" spans="1:16" ht="43.5" customHeight="1" x14ac:dyDescent="0.2">
      <c r="A19" s="74">
        <v>5</v>
      </c>
      <c r="B19" s="75" t="str">
        <f>IF(E19=1,"Pogreška",IF(F19=1,"Provjera","O.K."))</f>
        <v>O.K.</v>
      </c>
      <c r="C19" s="163" t="s">
        <v>3051</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3052</v>
      </c>
      <c r="B20" s="342"/>
      <c r="C20" s="343"/>
      <c r="D20" s="73"/>
      <c r="E20" s="209">
        <f>SUM(E21:E276)</f>
        <v>0</v>
      </c>
      <c r="F20" s="209">
        <f>SUM(F21:F276)</f>
        <v>6</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3053</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3054</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3055</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3056</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3057</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3058</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3059</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3060</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3061</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3062</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3063</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3064</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3065</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3066</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3067</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3068</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3069</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3070</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3071</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3072</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3073</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3074</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3075</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3076</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3077</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3078</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3079</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3080</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3081</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3082</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3083</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3084</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3085</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3086</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3087</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3088</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3089</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3090</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3091</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3092</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3093</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3094</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3095</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3096</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3097</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3098</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3099</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3100</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3101</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3102</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3103</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3104</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3105</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3106</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3107</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3108</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3109</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3110</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3111</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3112</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3113</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3114</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3115</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3116</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3117</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3118</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3119</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3120</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3121</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3122</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3123</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3124</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3125</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3126</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3127</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3128</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3129</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3130</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3131</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3132</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3133</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3134</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3135</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3136</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3137</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3138</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3139</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3140</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3141</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3142</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3143</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3144</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3145</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3146</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3147</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3148</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3149</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3150</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3151</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3152</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3153</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3154</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3155</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3156</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3157</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3158</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3159</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3160</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3161</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3162</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3163</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3164</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3165</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3166</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3167</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3168</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3169</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3170</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3171</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3172</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3173</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3174</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3175</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3176</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3177</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3178</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3179</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3180</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3181</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3182</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3183</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3184</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3185</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3186</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3187</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3188</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3189</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3190</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3191</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3192</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3193</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3194</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3195</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3196</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3197</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3198</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3199</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3200</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3201</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3202</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3203</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3204</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3205</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3206</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3207</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3208</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3209</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3210</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3211</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3212</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3213</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3214</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3215</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3216</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3217</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3218</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3219</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3220</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3221</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3222</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3223</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3224</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3225</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3226</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3227</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3228</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3229</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3230</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3231</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3232</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3233</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3234</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3235</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3236</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3237</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3238</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3239</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3240</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3241</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3242</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3243</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3244</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3245</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Provjera</v>
      </c>
      <c r="C214" s="153" t="s">
        <v>3246</v>
      </c>
      <c r="D214" s="73"/>
      <c r="E214" s="209">
        <f t="shared" si="12"/>
        <v>0</v>
      </c>
      <c r="F214" s="209">
        <f t="shared" si="13"/>
        <v>1</v>
      </c>
      <c r="G214" s="209"/>
      <c r="H214" s="209"/>
      <c r="I214" s="209"/>
      <c r="J214" s="209"/>
      <c r="K214" s="209"/>
      <c r="L214" s="209">
        <f>IF(AND('PR-RAS'!D24&gt;0,'PR-RAS'!D658=0),1,0)</f>
        <v>1</v>
      </c>
      <c r="M214" s="209">
        <f>IF(AND('PR-RAS'!E24&gt;0,'PR-RAS'!E658=0),1,0)</f>
        <v>1</v>
      </c>
      <c r="N214" s="209"/>
      <c r="O214" s="209"/>
      <c r="P214" s="209"/>
    </row>
    <row r="215" spans="1:16" ht="30" customHeight="1" x14ac:dyDescent="0.2">
      <c r="A215" s="74">
        <v>177</v>
      </c>
      <c r="B215" s="75" t="str">
        <f t="shared" si="11"/>
        <v>O.K.</v>
      </c>
      <c r="C215" s="153" t="s">
        <v>3247</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3248</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Provjera</v>
      </c>
      <c r="C217" s="153" t="s">
        <v>3249</v>
      </c>
      <c r="D217" s="73"/>
      <c r="E217" s="209">
        <f t="shared" si="12"/>
        <v>0</v>
      </c>
      <c r="F217" s="209">
        <f t="shared" si="13"/>
        <v>1</v>
      </c>
      <c r="G217" s="209"/>
      <c r="H217" s="209"/>
      <c r="I217" s="209"/>
      <c r="J217" s="209"/>
      <c r="K217" s="209"/>
      <c r="L217" s="209">
        <f>IF(AND('PR-RAS'!D117&gt;0,SUM('PR-RAS'!D710:'PR-RAS'!D712)=0),1,0)</f>
        <v>1</v>
      </c>
      <c r="M217" s="209">
        <f>IF(AND('PR-RAS'!E117&gt;0,SUM('PR-RAS'!E710:'PR-RAS'!E712)=0),1,0)</f>
        <v>1</v>
      </c>
      <c r="N217" s="209"/>
      <c r="O217" s="209"/>
      <c r="P217" s="209"/>
    </row>
    <row r="218" spans="1:16" ht="30" customHeight="1" x14ac:dyDescent="0.2">
      <c r="A218" s="74">
        <v>180</v>
      </c>
      <c r="B218" s="75" t="str">
        <f t="shared" si="11"/>
        <v>Provjera</v>
      </c>
      <c r="C218" s="153" t="s">
        <v>3250</v>
      </c>
      <c r="D218" s="73"/>
      <c r="E218" s="209">
        <f t="shared" si="12"/>
        <v>0</v>
      </c>
      <c r="F218" s="209">
        <f t="shared" si="13"/>
        <v>1</v>
      </c>
      <c r="G218" s="209"/>
      <c r="H218" s="209"/>
      <c r="I218" s="209"/>
      <c r="J218" s="209"/>
      <c r="K218" s="209"/>
      <c r="L218" s="209">
        <f>IF(AND('PR-RAS'!D158&gt;0,SUM('PR-RAS'!D716:D717)=0),1,0)</f>
        <v>1</v>
      </c>
      <c r="M218" s="209">
        <f>IF(AND('PR-RAS'!E158&gt;0,SUM('PR-RAS'!E716:E717)=0),1,0)</f>
        <v>1</v>
      </c>
      <c r="N218" s="209"/>
      <c r="O218" s="209"/>
      <c r="P218" s="209"/>
    </row>
    <row r="219" spans="1:16" ht="30" customHeight="1" x14ac:dyDescent="0.2">
      <c r="A219" s="74">
        <v>181</v>
      </c>
      <c r="B219" s="75" t="str">
        <f t="shared" si="11"/>
        <v>O.K.</v>
      </c>
      <c r="C219" s="153" t="s">
        <v>3251</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3252</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3253</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3254</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3255</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3256</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Provjera</v>
      </c>
      <c r="C225" s="153" t="s">
        <v>3257</v>
      </c>
      <c r="D225" s="73"/>
      <c r="E225" s="209">
        <f t="shared" si="12"/>
        <v>0</v>
      </c>
      <c r="F225" s="209">
        <f t="shared" si="13"/>
        <v>1</v>
      </c>
      <c r="G225" s="209"/>
      <c r="H225" s="209"/>
      <c r="I225" s="209"/>
      <c r="J225" s="209"/>
      <c r="K225" s="209"/>
      <c r="L225" s="209">
        <f>IF(AND('PR-RAS'!D214&gt;0,'PR-RAS'!D758=0),1,0)</f>
        <v>1</v>
      </c>
      <c r="M225" s="209">
        <f>IF(AND('PR-RAS'!E214&gt;0,'PR-RAS'!E758=0),1,0)</f>
        <v>1</v>
      </c>
      <c r="N225" s="209"/>
      <c r="O225" s="209"/>
      <c r="P225" s="209"/>
    </row>
    <row r="226" spans="1:16" ht="30" customHeight="1" x14ac:dyDescent="0.2">
      <c r="A226" s="74">
        <v>189</v>
      </c>
      <c r="B226" s="75" t="str">
        <f t="shared" si="11"/>
        <v>Provjera</v>
      </c>
      <c r="C226" s="153" t="s">
        <v>3258</v>
      </c>
      <c r="D226" s="73"/>
      <c r="E226" s="209">
        <f t="shared" si="12"/>
        <v>0</v>
      </c>
      <c r="F226" s="209">
        <f t="shared" si="13"/>
        <v>1</v>
      </c>
      <c r="G226" s="209"/>
      <c r="H226" s="209"/>
      <c r="I226" s="209"/>
      <c r="J226" s="209"/>
      <c r="K226" s="209"/>
      <c r="L226" s="209">
        <f>IF(AND('PR-RAS'!D265&gt;0,'PR-RAS'!D829=0),1,0)</f>
        <v>1</v>
      </c>
      <c r="M226" s="209">
        <f>IF(AND('PR-RAS'!E265&gt;0,'PR-RAS'!E829=0),1,0)</f>
        <v>1</v>
      </c>
      <c r="N226" s="209"/>
      <c r="O226" s="209"/>
      <c r="P226" s="209"/>
    </row>
    <row r="227" spans="1:16" ht="33" customHeight="1" x14ac:dyDescent="0.2">
      <c r="A227" s="74">
        <v>190</v>
      </c>
      <c r="B227" s="75" t="str">
        <f t="shared" si="11"/>
        <v>O.K.</v>
      </c>
      <c r="C227" s="253" t="s">
        <v>3259</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3260</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3261</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3262</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3263</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3264</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3265</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3266</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3267</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3268</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3269</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3270</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3271</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3272</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3273</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3274</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3275</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3276</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3277</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3278</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3279</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3280</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3281</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3282</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3283</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3284</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3285</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3286</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3287</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3288</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3289</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3290</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3291</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3292</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3293</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3294</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3295</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3296</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3297</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3298</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3299</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3300</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3301</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3302</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3303</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3304</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3305</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3306</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3307</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3308</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3309</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3310</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3311</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3312</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3313</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3314</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3315</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3316</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3317</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3318</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3319</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3320</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3321</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3322</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3323</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3324</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3325</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3326</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3327</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3328</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3329</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3330</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3331</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3332</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3333</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3334</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3335</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3336</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3337</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3338</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3339</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3340</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3341</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3342</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3308</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3343</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3308</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3344</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3308</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3345</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54" customHeight="1" x14ac:dyDescent="0.2">
      <c r="A57" s="162" t="s">
        <v>3451</v>
      </c>
      <c r="B57" s="348" t="s">
        <v>3452</v>
      </c>
      <c r="C57" s="349"/>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2025-02-18T12:04:02Z</cp:lastPrinted>
  <dcterms:created xsi:type="dcterms:W3CDTF">2022-04-01T05:14:30Z</dcterms:created>
  <dcterms:modified xsi:type="dcterms:W3CDTF">2025-02-18T12:04:03Z</dcterms:modified>
</cp:coreProperties>
</file>